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юджетник\ПРОЕКТ БЮДЖЕТА 2026\Проект бюджета Тере-Хольского кожууна на 2026-2028 гг\"/>
    </mc:Choice>
  </mc:AlternateContent>
  <xr:revisionPtr revIDLastSave="0" documentId="13_ncr:1_{3CB016CE-DFBA-4779-89DF-BD0F700A5E11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ПРОГНОЗ КБ 2026 г.кон" sheetId="3" r:id="rId1"/>
    <sheet name="ПРОГНОЗ КБ 2026 г.кож" sheetId="4" r:id="rId2"/>
    <sheet name="Лист1" sheetId="5" r:id="rId3"/>
  </sheets>
  <definedNames>
    <definedName name="_xlnm.Print_Titles" localSheetId="1">'ПРОГНОЗ КБ 2026 г.кож'!$4:$5</definedName>
    <definedName name="_xlnm.Print_Titles" localSheetId="0">'ПРОГНОЗ КБ 2026 г.кон'!$4:$5</definedName>
    <definedName name="_xlnm.Print_Area" localSheetId="1">'ПРОГНОЗ КБ 2026 г.кож'!$A$1:$L$92</definedName>
    <definedName name="_xlnm.Print_Area" localSheetId="0">'ПРОГНОЗ КБ 2026 г.кон'!$A$1:$J$92</definedName>
  </definedNames>
  <calcPr calcId="191029"/>
</workbook>
</file>

<file path=xl/calcChain.xml><?xml version="1.0" encoding="utf-8"?>
<calcChain xmlns="http://schemas.openxmlformats.org/spreadsheetml/2006/main">
  <c r="B94" i="3" l="1"/>
  <c r="I77" i="3"/>
  <c r="G77" i="3"/>
  <c r="E77" i="3"/>
  <c r="I84" i="3"/>
  <c r="G84" i="3"/>
  <c r="E84" i="3"/>
  <c r="I80" i="3" l="1"/>
  <c r="G80" i="3"/>
  <c r="E81" i="3"/>
  <c r="E80" i="3"/>
  <c r="C77" i="3" l="1"/>
  <c r="C73" i="4"/>
  <c r="C34" i="4"/>
  <c r="B73" i="4"/>
  <c r="F90" i="4"/>
  <c r="H88" i="4"/>
  <c r="F88" i="4"/>
  <c r="D88" i="4"/>
  <c r="H87" i="4"/>
  <c r="F87" i="4"/>
  <c r="D87" i="4"/>
  <c r="J86" i="4"/>
  <c r="H86" i="4"/>
  <c r="F86" i="4"/>
  <c r="D86" i="4"/>
  <c r="J85" i="4"/>
  <c r="H85" i="4"/>
  <c r="F85" i="4"/>
  <c r="D85" i="4"/>
  <c r="J84" i="4"/>
  <c r="H84" i="4"/>
  <c r="F84" i="4"/>
  <c r="D84" i="4"/>
  <c r="J83" i="4"/>
  <c r="H83" i="4"/>
  <c r="F83" i="4"/>
  <c r="D83" i="4"/>
  <c r="H82" i="4"/>
  <c r="F82" i="4"/>
  <c r="D82" i="4"/>
  <c r="J81" i="4"/>
  <c r="H81" i="4"/>
  <c r="F81" i="4"/>
  <c r="D81" i="4"/>
  <c r="J80" i="4"/>
  <c r="F80" i="4"/>
  <c r="D80" i="4"/>
  <c r="F79" i="4"/>
  <c r="D79" i="4"/>
  <c r="F78" i="4"/>
  <c r="D78" i="4"/>
  <c r="J77" i="4"/>
  <c r="G92" i="4"/>
  <c r="F77" i="4"/>
  <c r="D77" i="4"/>
  <c r="J70" i="4"/>
  <c r="H70" i="4"/>
  <c r="F70" i="4"/>
  <c r="J69" i="4"/>
  <c r="H69" i="4"/>
  <c r="F69" i="4"/>
  <c r="J66" i="4"/>
  <c r="H66" i="4"/>
  <c r="F66" i="4"/>
  <c r="J65" i="4"/>
  <c r="H65" i="4"/>
  <c r="F65" i="4"/>
  <c r="D65" i="4"/>
  <c r="D64" i="4" s="1"/>
  <c r="I64" i="4"/>
  <c r="G64" i="4"/>
  <c r="F64" i="4"/>
  <c r="E64" i="4"/>
  <c r="H64" i="4" s="1"/>
  <c r="C64" i="4"/>
  <c r="B64" i="4"/>
  <c r="J62" i="4"/>
  <c r="H62" i="4"/>
  <c r="F62" i="4"/>
  <c r="D62" i="4"/>
  <c r="J60" i="4"/>
  <c r="F60" i="4"/>
  <c r="D60" i="4"/>
  <c r="J59" i="4"/>
  <c r="H59" i="4"/>
  <c r="F59" i="4"/>
  <c r="D59" i="4"/>
  <c r="D58" i="4"/>
  <c r="F57" i="4"/>
  <c r="D57" i="4"/>
  <c r="F56" i="4"/>
  <c r="D56" i="4"/>
  <c r="J55" i="4"/>
  <c r="H55" i="4"/>
  <c r="F55" i="4"/>
  <c r="D55" i="4"/>
  <c r="J54" i="4"/>
  <c r="H54" i="4"/>
  <c r="F54" i="4"/>
  <c r="D54" i="4"/>
  <c r="I53" i="4"/>
  <c r="J53" i="4" s="1"/>
  <c r="H53" i="4"/>
  <c r="G53" i="4"/>
  <c r="E53" i="4"/>
  <c r="F53" i="4" s="1"/>
  <c r="C53" i="4"/>
  <c r="B53" i="4"/>
  <c r="C49" i="4"/>
  <c r="F49" i="4" s="1"/>
  <c r="B49" i="4"/>
  <c r="D49" i="4" s="1"/>
  <c r="J47" i="4"/>
  <c r="H47" i="4"/>
  <c r="F47" i="4"/>
  <c r="F45" i="4"/>
  <c r="D45" i="4"/>
  <c r="J44" i="4"/>
  <c r="H44" i="4"/>
  <c r="F44" i="4"/>
  <c r="I43" i="4"/>
  <c r="J43" i="4" s="1"/>
  <c r="G43" i="4"/>
  <c r="E43" i="4"/>
  <c r="C43" i="4"/>
  <c r="H42" i="4"/>
  <c r="F42" i="4"/>
  <c r="D42" i="4"/>
  <c r="J41" i="4"/>
  <c r="H41" i="4"/>
  <c r="F41" i="4"/>
  <c r="D41" i="4"/>
  <c r="J40" i="4"/>
  <c r="I40" i="4"/>
  <c r="G40" i="4"/>
  <c r="H40" i="4" s="1"/>
  <c r="F40" i="4"/>
  <c r="E40" i="4"/>
  <c r="E38" i="4" s="1"/>
  <c r="C40" i="4"/>
  <c r="D40" i="4" s="1"/>
  <c r="B40" i="4"/>
  <c r="C64" i="3"/>
  <c r="C49" i="3"/>
  <c r="H79" i="4" l="1"/>
  <c r="F43" i="4"/>
  <c r="H43" i="4"/>
  <c r="H77" i="4"/>
  <c r="J79" i="4"/>
  <c r="I38" i="4"/>
  <c r="G38" i="4"/>
  <c r="G37" i="4" s="1"/>
  <c r="D53" i="4"/>
  <c r="E92" i="4"/>
  <c r="F92" i="4" s="1"/>
  <c r="I92" i="4"/>
  <c r="J92" i="4" s="1"/>
  <c r="H38" i="4"/>
  <c r="C38" i="4"/>
  <c r="H90" i="4"/>
  <c r="E37" i="4"/>
  <c r="B43" i="4"/>
  <c r="B38" i="4" s="1"/>
  <c r="B37" i="4" s="1"/>
  <c r="I37" i="4"/>
  <c r="J38" i="4" l="1"/>
  <c r="H92" i="4"/>
  <c r="C37" i="4"/>
  <c r="D38" i="4"/>
  <c r="H37" i="4"/>
  <c r="J37" i="4"/>
  <c r="D43" i="4"/>
  <c r="F38" i="4"/>
  <c r="F37" i="4"/>
  <c r="D37" i="4" l="1"/>
  <c r="B64" i="3" l="1"/>
  <c r="B53" i="3"/>
  <c r="F70" i="3" l="1"/>
  <c r="H70" i="3"/>
  <c r="J70" i="3"/>
  <c r="J69" i="3"/>
  <c r="H69" i="3"/>
  <c r="F69" i="3"/>
  <c r="I53" i="3"/>
  <c r="G53" i="3"/>
  <c r="E53" i="3"/>
  <c r="E43" i="3"/>
  <c r="I64" i="3"/>
  <c r="G64" i="3"/>
  <c r="E64" i="3"/>
  <c r="J66" i="3"/>
  <c r="H66" i="3"/>
  <c r="J65" i="3"/>
  <c r="H65" i="3"/>
  <c r="J62" i="3"/>
  <c r="H62" i="3"/>
  <c r="H59" i="3"/>
  <c r="H55" i="3"/>
  <c r="C53" i="3"/>
  <c r="H64" i="3" l="1"/>
  <c r="J44" i="3"/>
  <c r="H44" i="3"/>
  <c r="F44" i="3"/>
  <c r="D22" i="3" l="1"/>
  <c r="D20" i="3"/>
  <c r="J20" i="3"/>
  <c r="H20" i="3"/>
  <c r="F20" i="3"/>
  <c r="F32" i="4"/>
  <c r="D32" i="4"/>
  <c r="J31" i="4"/>
  <c r="H31" i="4"/>
  <c r="F31" i="4"/>
  <c r="D31" i="4"/>
  <c r="J30" i="4"/>
  <c r="H30" i="4"/>
  <c r="F30" i="4"/>
  <c r="D30" i="4"/>
  <c r="J29" i="4"/>
  <c r="H29" i="4"/>
  <c r="F29" i="4"/>
  <c r="D29" i="4"/>
  <c r="I28" i="4"/>
  <c r="G28" i="4"/>
  <c r="H28" i="4" s="1"/>
  <c r="E28" i="4"/>
  <c r="C28" i="4"/>
  <c r="B28" i="4"/>
  <c r="J27" i="4"/>
  <c r="H27" i="4"/>
  <c r="F27" i="4"/>
  <c r="D27" i="4"/>
  <c r="F26" i="4"/>
  <c r="D26" i="4"/>
  <c r="I25" i="4"/>
  <c r="G25" i="4"/>
  <c r="E25" i="4"/>
  <c r="C25" i="4"/>
  <c r="B25" i="4"/>
  <c r="B24" i="4" s="1"/>
  <c r="J23" i="4"/>
  <c r="H23" i="4"/>
  <c r="F23" i="4"/>
  <c r="D23" i="4"/>
  <c r="F21" i="4"/>
  <c r="D21" i="4"/>
  <c r="I19" i="4"/>
  <c r="G19" i="4"/>
  <c r="E19" i="4"/>
  <c r="C19" i="4"/>
  <c r="B19" i="4"/>
  <c r="J18" i="4"/>
  <c r="H18" i="4"/>
  <c r="F18" i="4"/>
  <c r="J17" i="4"/>
  <c r="H17" i="4"/>
  <c r="F17" i="4"/>
  <c r="D17" i="4"/>
  <c r="J16" i="4"/>
  <c r="H16" i="4"/>
  <c r="F16" i="4"/>
  <c r="D16" i="4"/>
  <c r="D15" i="4"/>
  <c r="I14" i="4"/>
  <c r="G14" i="4"/>
  <c r="E14" i="4"/>
  <c r="C14" i="4"/>
  <c r="B14" i="4"/>
  <c r="J12" i="4"/>
  <c r="H12" i="4"/>
  <c r="F12" i="4"/>
  <c r="D12" i="4"/>
  <c r="I11" i="4"/>
  <c r="G11" i="4"/>
  <c r="E11" i="4"/>
  <c r="C11" i="4"/>
  <c r="B11" i="4"/>
  <c r="J10" i="4"/>
  <c r="H10" i="4"/>
  <c r="F10" i="4"/>
  <c r="D10" i="4"/>
  <c r="H9" i="4"/>
  <c r="I8" i="4"/>
  <c r="G8" i="4"/>
  <c r="E8" i="4"/>
  <c r="C8" i="4"/>
  <c r="B8" i="4"/>
  <c r="D8" i="4" l="1"/>
  <c r="H11" i="4"/>
  <c r="F14" i="4"/>
  <c r="I24" i="4"/>
  <c r="B7" i="4"/>
  <c r="B33" i="4" s="1"/>
  <c r="B71" i="4" s="1"/>
  <c r="I7" i="4"/>
  <c r="D25" i="4"/>
  <c r="F19" i="4"/>
  <c r="D11" i="4"/>
  <c r="D14" i="4"/>
  <c r="F28" i="4"/>
  <c r="F8" i="4"/>
  <c r="J28" i="4"/>
  <c r="H8" i="4"/>
  <c r="F25" i="4"/>
  <c r="F11" i="4"/>
  <c r="H14" i="4"/>
  <c r="J14" i="4"/>
  <c r="E24" i="4"/>
  <c r="J11" i="4"/>
  <c r="D19" i="4"/>
  <c r="G24" i="4"/>
  <c r="J24" i="4"/>
  <c r="C24" i="4"/>
  <c r="D24" i="4" s="1"/>
  <c r="I33" i="4"/>
  <c r="I71" i="4" s="1"/>
  <c r="C7" i="4"/>
  <c r="J8" i="4"/>
  <c r="D28" i="4"/>
  <c r="E7" i="4"/>
  <c r="G7" i="4"/>
  <c r="J7" i="4" s="1"/>
  <c r="I74" i="4" l="1"/>
  <c r="I73" i="4"/>
  <c r="H24" i="4"/>
  <c r="B74" i="4"/>
  <c r="F24" i="4"/>
  <c r="F7" i="4"/>
  <c r="E33" i="4"/>
  <c r="E71" i="4" s="1"/>
  <c r="C33" i="4"/>
  <c r="D7" i="4"/>
  <c r="H7" i="4"/>
  <c r="G33" i="4"/>
  <c r="D33" i="4" l="1"/>
  <c r="C71" i="4"/>
  <c r="H33" i="4"/>
  <c r="G71" i="4"/>
  <c r="E74" i="4"/>
  <c r="E73" i="4"/>
  <c r="F71" i="4"/>
  <c r="J33" i="4"/>
  <c r="F33" i="4"/>
  <c r="K17" i="5"/>
  <c r="I18" i="5"/>
  <c r="B17" i="5"/>
  <c r="B12" i="5"/>
  <c r="H9" i="3"/>
  <c r="H10" i="3"/>
  <c r="H18" i="5"/>
  <c r="C12" i="5"/>
  <c r="G73" i="4" l="1"/>
  <c r="G74" i="4"/>
  <c r="H71" i="4"/>
  <c r="J71" i="4"/>
  <c r="C74" i="4"/>
  <c r="D71" i="4"/>
  <c r="H20" i="5"/>
  <c r="L17" i="5"/>
  <c r="B13" i="5"/>
  <c r="B15" i="5" s="1"/>
  <c r="C10" i="5"/>
  <c r="C19" i="5" s="1"/>
  <c r="C13" i="5"/>
  <c r="C15" i="5" s="1"/>
  <c r="B10" i="5"/>
  <c r="B19" i="5" s="1"/>
  <c r="M17" i="5"/>
  <c r="H24" i="5"/>
  <c r="H25" i="5" s="1"/>
  <c r="I24" i="5"/>
  <c r="I25" i="5" s="1"/>
  <c r="G24" i="5"/>
  <c r="D12" i="5"/>
  <c r="D13" i="5"/>
  <c r="D10" i="5"/>
  <c r="D19" i="5" s="1"/>
  <c r="C6" i="5"/>
  <c r="D6" i="5"/>
  <c r="B6" i="5"/>
  <c r="H26" i="5" l="1"/>
  <c r="D15" i="5"/>
  <c r="I26" i="5" s="1"/>
  <c r="G18" i="5"/>
  <c r="G25" i="5" s="1"/>
  <c r="I20" i="5"/>
  <c r="G26" i="5" l="1"/>
  <c r="G20" i="5"/>
  <c r="F77" i="3"/>
  <c r="H22" i="3"/>
  <c r="F32" i="3"/>
  <c r="F22" i="3"/>
  <c r="F90" i="3"/>
  <c r="H88" i="3"/>
  <c r="F88" i="3"/>
  <c r="H87" i="3"/>
  <c r="F87" i="3"/>
  <c r="J86" i="3"/>
  <c r="H86" i="3"/>
  <c r="F86" i="3"/>
  <c r="J85" i="3"/>
  <c r="H85" i="3"/>
  <c r="F85" i="3"/>
  <c r="J84" i="3"/>
  <c r="H84" i="3"/>
  <c r="F84" i="3"/>
  <c r="J83" i="3"/>
  <c r="H83" i="3"/>
  <c r="F83" i="3"/>
  <c r="H82" i="3"/>
  <c r="F82" i="3"/>
  <c r="J81" i="3"/>
  <c r="H81" i="3"/>
  <c r="F81" i="3"/>
  <c r="J80" i="3"/>
  <c r="F80" i="3"/>
  <c r="J79" i="3"/>
  <c r="H79" i="3"/>
  <c r="F79" i="3"/>
  <c r="F78" i="3"/>
  <c r="H77" i="3"/>
  <c r="F66" i="3"/>
  <c r="F65" i="3"/>
  <c r="F62" i="3"/>
  <c r="J60" i="3"/>
  <c r="F60" i="3"/>
  <c r="J59" i="3"/>
  <c r="F59" i="3"/>
  <c r="F57" i="3"/>
  <c r="F56" i="3"/>
  <c r="J55" i="3"/>
  <c r="F55" i="3"/>
  <c r="J54" i="3"/>
  <c r="H54" i="3"/>
  <c r="F54" i="3"/>
  <c r="J47" i="3"/>
  <c r="H47" i="3"/>
  <c r="H43" i="3" s="1"/>
  <c r="F47" i="3"/>
  <c r="F45" i="3"/>
  <c r="I43" i="3"/>
  <c r="G43" i="3"/>
  <c r="H42" i="3"/>
  <c r="F42" i="3"/>
  <c r="J41" i="3"/>
  <c r="H41" i="3"/>
  <c r="F41" i="3"/>
  <c r="I40" i="3"/>
  <c r="G40" i="3"/>
  <c r="E40" i="3"/>
  <c r="E38" i="3" s="1"/>
  <c r="J31" i="3"/>
  <c r="H31" i="3"/>
  <c r="F31" i="3"/>
  <c r="J30" i="3"/>
  <c r="H30" i="3"/>
  <c r="F30" i="3"/>
  <c r="J29" i="3"/>
  <c r="H29" i="3"/>
  <c r="F29" i="3"/>
  <c r="I28" i="3"/>
  <c r="G28" i="3"/>
  <c r="E28" i="3"/>
  <c r="J27" i="3"/>
  <c r="H27" i="3"/>
  <c r="F27" i="3"/>
  <c r="F26" i="3"/>
  <c r="I25" i="3"/>
  <c r="G25" i="3"/>
  <c r="E25" i="3"/>
  <c r="J23" i="3"/>
  <c r="H23" i="3"/>
  <c r="F23" i="3"/>
  <c r="J22" i="3"/>
  <c r="F21" i="3"/>
  <c r="I19" i="3"/>
  <c r="G19" i="3"/>
  <c r="E19" i="3"/>
  <c r="J18" i="3"/>
  <c r="H18" i="3"/>
  <c r="F18" i="3"/>
  <c r="J17" i="3"/>
  <c r="H17" i="3"/>
  <c r="F17" i="3"/>
  <c r="J16" i="3"/>
  <c r="H16" i="3"/>
  <c r="F16" i="3"/>
  <c r="I14" i="3"/>
  <c r="G14" i="3"/>
  <c r="E14" i="3"/>
  <c r="J12" i="3"/>
  <c r="H12" i="3"/>
  <c r="F12" i="3"/>
  <c r="I11" i="3"/>
  <c r="G11" i="3"/>
  <c r="E11" i="3"/>
  <c r="J10" i="3"/>
  <c r="F10" i="3"/>
  <c r="I8" i="3"/>
  <c r="G8" i="3"/>
  <c r="E8" i="3"/>
  <c r="E24" i="3" l="1"/>
  <c r="I24" i="3"/>
  <c r="F64" i="3"/>
  <c r="H53" i="3"/>
  <c r="G38" i="3"/>
  <c r="G37" i="3" s="1"/>
  <c r="J53" i="3"/>
  <c r="I38" i="3"/>
  <c r="I37" i="3" s="1"/>
  <c r="J43" i="3"/>
  <c r="H40" i="3"/>
  <c r="J28" i="3"/>
  <c r="G24" i="3"/>
  <c r="H24" i="3" s="1"/>
  <c r="H14" i="3"/>
  <c r="J11" i="3"/>
  <c r="H11" i="3"/>
  <c r="J77" i="3"/>
  <c r="J19" i="3"/>
  <c r="I7" i="3"/>
  <c r="I33" i="3" s="1"/>
  <c r="G7" i="3"/>
  <c r="J14" i="3"/>
  <c r="H28" i="3"/>
  <c r="H19" i="3"/>
  <c r="E7" i="3"/>
  <c r="H8" i="3"/>
  <c r="J8" i="3"/>
  <c r="J40" i="3"/>
  <c r="J37" i="3" l="1"/>
  <c r="H38" i="3"/>
  <c r="J38" i="3"/>
  <c r="E37" i="3"/>
  <c r="H37" i="3" s="1"/>
  <c r="J24" i="3"/>
  <c r="G33" i="3"/>
  <c r="G71" i="3" s="1"/>
  <c r="G74" i="3" s="1"/>
  <c r="J7" i="3"/>
  <c r="H7" i="3"/>
  <c r="E33" i="3"/>
  <c r="I71" i="3"/>
  <c r="F53" i="3"/>
  <c r="D32" i="3"/>
  <c r="D27" i="3"/>
  <c r="C43" i="3" l="1"/>
  <c r="F43" i="3" s="1"/>
  <c r="F49" i="3"/>
  <c r="J33" i="3"/>
  <c r="H33" i="3"/>
  <c r="E71" i="3"/>
  <c r="H71" i="3" s="1"/>
  <c r="J71" i="3"/>
  <c r="I74" i="3"/>
  <c r="E74" i="3" l="1"/>
  <c r="B49" i="3" l="1"/>
  <c r="B43" i="3" s="1"/>
  <c r="D49" i="3" l="1"/>
  <c r="C14" i="3"/>
  <c r="F14" i="3" s="1"/>
  <c r="B14" i="3"/>
  <c r="D45" i="3" l="1"/>
  <c r="D17" i="3"/>
  <c r="D65" i="3" l="1"/>
  <c r="D64" i="3" s="1"/>
  <c r="D60" i="3"/>
  <c r="D56" i="3"/>
  <c r="C28" i="3" l="1"/>
  <c r="F28" i="3" s="1"/>
  <c r="B8" i="3"/>
  <c r="C8" i="3" l="1"/>
  <c r="F8" i="3" s="1"/>
  <c r="D77" i="3" l="1"/>
  <c r="B11" i="3"/>
  <c r="D88" i="3"/>
  <c r="D87" i="3"/>
  <c r="D86" i="3"/>
  <c r="D85" i="3"/>
  <c r="D84" i="3"/>
  <c r="D83" i="3"/>
  <c r="D82" i="3"/>
  <c r="D81" i="3"/>
  <c r="D80" i="3"/>
  <c r="D79" i="3"/>
  <c r="D78" i="3"/>
  <c r="I92" i="3"/>
  <c r="I73" i="3" s="1"/>
  <c r="E92" i="3"/>
  <c r="E73" i="3" s="1"/>
  <c r="D62" i="3"/>
  <c r="D59" i="3"/>
  <c r="D58" i="3"/>
  <c r="D57" i="3"/>
  <c r="D54" i="3"/>
  <c r="D42" i="3"/>
  <c r="D41" i="3"/>
  <c r="C40" i="3"/>
  <c r="F40" i="3" s="1"/>
  <c r="B40" i="3"/>
  <c r="B38" i="3" s="1"/>
  <c r="B37" i="3" s="1"/>
  <c r="D31" i="3"/>
  <c r="D30" i="3"/>
  <c r="D29" i="3"/>
  <c r="B28" i="3"/>
  <c r="D26" i="3"/>
  <c r="C25" i="3"/>
  <c r="B25" i="3"/>
  <c r="D23" i="3"/>
  <c r="D21" i="3"/>
  <c r="C19" i="3"/>
  <c r="F19" i="3" s="1"/>
  <c r="B19" i="3"/>
  <c r="D16" i="3"/>
  <c r="D15" i="3"/>
  <c r="D12" i="3"/>
  <c r="C11" i="3"/>
  <c r="F11" i="3" s="1"/>
  <c r="D10" i="3"/>
  <c r="B24" i="3" l="1"/>
  <c r="C24" i="3"/>
  <c r="F24" i="3" s="1"/>
  <c r="F25" i="3"/>
  <c r="C38" i="3"/>
  <c r="B7" i="3"/>
  <c r="D25" i="3"/>
  <c r="D11" i="3"/>
  <c r="D40" i="3"/>
  <c r="D14" i="3"/>
  <c r="D28" i="3"/>
  <c r="F92" i="3"/>
  <c r="D19" i="3"/>
  <c r="D8" i="3"/>
  <c r="C7" i="3"/>
  <c r="F7" i="3" s="1"/>
  <c r="G92" i="3"/>
  <c r="G73" i="3" s="1"/>
  <c r="D43" i="3"/>
  <c r="C37" i="3" l="1"/>
  <c r="F37" i="3" s="1"/>
  <c r="F38" i="3"/>
  <c r="D38" i="3"/>
  <c r="H92" i="3"/>
  <c r="B33" i="3"/>
  <c r="B71" i="3" s="1"/>
  <c r="B73" i="3" s="1"/>
  <c r="C34" i="3" s="1"/>
  <c r="D24" i="3"/>
  <c r="C33" i="3"/>
  <c r="F33" i="3" s="1"/>
  <c r="D7" i="3"/>
  <c r="J92" i="3"/>
  <c r="C71" i="3" l="1"/>
  <c r="C74" i="3" s="1"/>
  <c r="D33" i="3"/>
  <c r="C73" i="3" l="1"/>
  <c r="F71" i="3"/>
  <c r="D55" i="3" l="1"/>
  <c r="D53" i="3" l="1"/>
  <c r="B74" i="3" l="1"/>
  <c r="D37" i="3"/>
  <c r="D71" i="3" l="1"/>
</calcChain>
</file>

<file path=xl/sharedStrings.xml><?xml version="1.0" encoding="utf-8"?>
<sst xmlns="http://schemas.openxmlformats.org/spreadsheetml/2006/main" count="211" uniqueCount="112">
  <si>
    <t>ВСЕГО РАСХОДОВ</t>
  </si>
  <si>
    <t>СРЕДСТВА МАССОВОЙ ИНФОРМАЦИИ</t>
  </si>
  <si>
    <t>ФИЗИЧЕСКАЯ КУЛЬТУРА И СПОРТ</t>
  </si>
  <si>
    <t>СОЦИАЛЬНАЯ ПОЛИТИКА</t>
  </si>
  <si>
    <t>ЗДРАВООХРАНЕНИЕ</t>
  </si>
  <si>
    <t>ОБРАЗОВАНИЕ</t>
  </si>
  <si>
    <t>ОХРАНА ОКРУЖАЮЩЕЙ СРЕДЫ</t>
  </si>
  <si>
    <t>ЖИЛИЩНО-КОММУНАЛЬНОЕ ХОЗЯЙСТВО</t>
  </si>
  <si>
    <t>НАЦИОНАЛЬНАЯ ЭКОНОМИКА</t>
  </si>
  <si>
    <t>НАЦИОНАЛЬНАЯ БЕЗОПАСНОСТЬ И ПРАВООХРАНИТЕЛЬНАЯ ДЕЯТЕЛЬНОСТЬ</t>
  </si>
  <si>
    <t>НАЦИОНАЛЬНАЯ ОБОРОНА</t>
  </si>
  <si>
    <t>ОБЩЕГОСУДАРСТВЕННЫЕ ВОПРОСЫ</t>
  </si>
  <si>
    <t>РАСХОДЫ</t>
  </si>
  <si>
    <t>Доля к собственным доходам, %</t>
  </si>
  <si>
    <t>ДЕФИЦИТ БЮДЖЕТА(-); ПРОФИЦИТ(+)</t>
  </si>
  <si>
    <t>ВСЕГО ДОХОДОВ</t>
  </si>
  <si>
    <t>БЕЗВОЗМЕЗДНЫЕ ПОСТУПЛЕНИЯ ОТ ГОС. КОРПОРАЦИЙ</t>
  </si>
  <si>
    <t>Дотации на обеспечение мер по сбалансированности бюджетов</t>
  </si>
  <si>
    <t>Дотации на выравнивание уровня бюджетной обеспеченности</t>
  </si>
  <si>
    <t>Дотации, всего</t>
  </si>
  <si>
    <t xml:space="preserve">   в том числе:</t>
  </si>
  <si>
    <t>БЕЗВОЗМЕЗДНЫЕ ПОСТУПЛЕНИЯ ОТ БЮДЖЕТОВ ДРУГИХ УРОВНЕЙ</t>
  </si>
  <si>
    <t>БЕЗВОЗМЕЗДНЫЕ ПОСТУПЛЕНИЯ</t>
  </si>
  <si>
    <t>ВОЗВРАТ ОСТАТКОВ СУБСИДИЙ И СУБВЕНЦИЙ ПРОШЛЫХ ЛЕТ</t>
  </si>
  <si>
    <t>ДОХОДЫ ОТ ВОЗВРАТА ОСТАТКОВ СУБСИДИЙ И СУБВЕНЦИЙ ПРОШЛЫХ ЛЕТ</t>
  </si>
  <si>
    <t>ИТОГО НАЛОГОВЫЕ И НЕНАЛОГОВЫЕ ДОХОДЫ</t>
  </si>
  <si>
    <t xml:space="preserve"> Прочие неналоговые доходы</t>
  </si>
  <si>
    <t xml:space="preserve"> Штрафы, санкции, возмещение ущерба</t>
  </si>
  <si>
    <t xml:space="preserve"> Доходы от продажи материальных и нематериальных активов</t>
  </si>
  <si>
    <t>Доходы от оказания платных услуг (работ) и компенсации затрат государства</t>
  </si>
  <si>
    <t>Плата за негативное воздействие на окружающую среду</t>
  </si>
  <si>
    <t xml:space="preserve"> Платежи при пользовании природными ресурсами</t>
  </si>
  <si>
    <t xml:space="preserve"> Доходы от использования имущества</t>
  </si>
  <si>
    <t xml:space="preserve">  НЕНАЛОГОВЫЕ ДОХОДЫ</t>
  </si>
  <si>
    <t xml:space="preserve"> Государственная пошлина</t>
  </si>
  <si>
    <t>Земельный налог</t>
  </si>
  <si>
    <t>Налог на имущество организаций</t>
  </si>
  <si>
    <t>Налог на имущество физических лиц</t>
  </si>
  <si>
    <t xml:space="preserve"> Налоги на имущество </t>
  </si>
  <si>
    <t>Налог, взимаемый в связи с применением патентной системы налгообложения</t>
  </si>
  <si>
    <t>Единый сельскохозяйственный налог</t>
  </si>
  <si>
    <t>Единый налог на вмененный доход для отдельных видов деятельности</t>
  </si>
  <si>
    <t>Налог, взимаемый в связи с применением упрощенной системы налогообложения</t>
  </si>
  <si>
    <t xml:space="preserve"> Налоги на совокупный доход</t>
  </si>
  <si>
    <t xml:space="preserve">           на алкогольную продукцию</t>
  </si>
  <si>
    <t xml:space="preserve">           акцизы на нефтепродукты</t>
  </si>
  <si>
    <t xml:space="preserve"> Налоги на товары и услуги (работы и услуги), реализуемые на территории РФ</t>
  </si>
  <si>
    <t>Налог на доходы физических лиц</t>
  </si>
  <si>
    <t xml:space="preserve">Налог на прибыль организаций </t>
  </si>
  <si>
    <t xml:space="preserve"> Налоги на прибыль, доходы</t>
  </si>
  <si>
    <t xml:space="preserve"> НАЛОГОВЫЕ ДОХОДЫ</t>
  </si>
  <si>
    <t>ДОХОДЫ</t>
  </si>
  <si>
    <t xml:space="preserve"> ПОКАЗАТЕЛИ </t>
  </si>
  <si>
    <t>(тыс. рублей)</t>
  </si>
  <si>
    <t>ПРОГНОЗ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</si>
  <si>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</si>
  <si>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</si>
  <si>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</si>
  <si>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Субвенции местным бюджетам на выполнение передаваемых полномочий субъектов Российской Федерации</t>
  </si>
  <si>
    <t>аренды имущества</t>
  </si>
  <si>
    <t>КУЛЬТУРА, КИНЕМАТОГРАФИЯ</t>
  </si>
  <si>
    <t>МЕЖБЮДЖЕТНЫЕ ТРАНСФЕРТЫ ОБЩЕГО ХАРАКТЕРА БЮДЖЕТАМ БЮДЖЕТНОЙ СИСТЕМЫ РОССИЙСКОЙ ФЕДЕРАЦИИ</t>
  </si>
  <si>
    <t>ОСТАТОК НА НАЧАЛО ГОДА</t>
  </si>
  <si>
    <t>Иные межбюджетные трансферты</t>
  </si>
  <si>
    <t>% роста к 2024 г.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</si>
  <si>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</si>
  <si>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</si>
  <si>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муниципальных районов  на реализацию программ формирование современной городской среды</t>
  </si>
  <si>
    <t>Прочие субсидии в том числе:</t>
  </si>
  <si>
    <t>Субсидии местным бюджетам на соофинансирование расходов по содержанию имущества образовательных учреждений.</t>
  </si>
  <si>
    <t>Субсидии на долевое финансирование расходов на оплату коммунальных услуг (в отношении расходов по оплате электрической и тепловой энергии, водоснабжения), приобретение котельно-печного топлива для казенных, бюджетных и автономных учреждений (с учетом доставки и услуг поставщика)</t>
  </si>
  <si>
    <t>Субвенции на ежемесячную денежную выплату, назначаемую в случае рождения третьего ребенка или последующих детей до достижения ребенком возраста трех лет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</si>
  <si>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</si>
  <si>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Субвенции на оплату жилищно-коммунальных услуг отдельным категориям граждан</t>
  </si>
  <si>
    <t>Выплаты ежемесячных пособий на первого ребенка рожденного с 1 января 2018 г. в соответствии с Федеральным законом от 28.12.2017 №418-ФЗ "О ежемесячных выплатах семьям, имеющим детей"</t>
  </si>
  <si>
    <t>Осуществление первичного воинского учета на территориях, где отсутствуют военные комиссариаты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</si>
  <si>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</si>
  <si>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</si>
  <si>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ОБСЛУЖИВАНИЕ ГОСУДАРСТВЕННОГО (МУНИЦИПАЛЬНОГО) ДОЛГА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</si>
  <si>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</si>
  <si>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Прогноз бюджета на 2026 год</t>
  </si>
  <si>
    <t>% роста к 2025 г.</t>
  </si>
  <si>
    <t xml:space="preserve">Субсидий на строительство жилья, предоставляемого по договору найма жилого помещения, в рамках реализации государственной программы "Комплексное развитие сельских территорий" </t>
  </si>
  <si>
    <t>Прогноз бюджета на 2027 год</t>
  </si>
  <si>
    <t>% роста к 2026 г.</t>
  </si>
  <si>
    <t>Шынаа</t>
  </si>
  <si>
    <t>Эми</t>
  </si>
  <si>
    <t xml:space="preserve">Собственные доходы </t>
  </si>
  <si>
    <t>Финансовый помощь</t>
  </si>
  <si>
    <t>0200</t>
  </si>
  <si>
    <t>0500</t>
  </si>
  <si>
    <t>1003</t>
  </si>
  <si>
    <t>0100</t>
  </si>
  <si>
    <t>0800</t>
  </si>
  <si>
    <t>1401</t>
  </si>
  <si>
    <t>исключающие</t>
  </si>
  <si>
    <t>0300</t>
  </si>
  <si>
    <t>0400</t>
  </si>
  <si>
    <t>Отчет 2024 год</t>
  </si>
  <si>
    <t>Уточненный план 2025 год</t>
  </si>
  <si>
    <t>КОЖУУННОГО БЮДЖЕТА ТЕРЕ-ХОЛЬСКОГО КОЖУУНА РЕСПУБЛИКИ ТЫВА НА 2026 ГОД И НА ПЛАНОВЫЙ ПЕРИОД 2027 И 2028 ГОДОВ ПО КЛАССИФИКАЦИИ ДОХОДОВ  И ФУНКЦИОНАЛЬНОЙ КЛАССИФИКАЦИИ РАСХОДОВ БЮДЖЕТА</t>
  </si>
  <si>
    <t>Прогноз бюджета на 2028 год</t>
  </si>
  <si>
    <t>% роста к 2027 г.</t>
  </si>
  <si>
    <t>МУНИЦИПАЛЬНОГО БЮДЖЕТА ТЕРЕ-ХОЛЬСКОГО КОЖУУНА РЕСПУБЛИКИ ТЫВА НА 2026 ГОД И НА ПЛАНОВЫЙ ПЕРИОД 2027 И 2028 ГОДОВ ПО КЛАССИФИКАЦИИ ДОХОДОВ  И ФУНКЦИОНАЛЬНОЙ КЛАССИФИКАЦИИ РАСХОДОВ БЮДЖЕТА</t>
  </si>
  <si>
    <t>аренда имущества</t>
  </si>
  <si>
    <t>Субвенции на составление (изменение) списков кандидатов в присяжные заседатели федеральных судов общей юрисдикции в Республике Тыва на 2025 год</t>
  </si>
  <si>
    <t>Иные межбюджетные трансферты на организацию бесплатного питания отдельным категориям учащихся государственных и муниципальных образовательных учреждений Республики Тыва</t>
  </si>
  <si>
    <t>иных межбюджетных трансфертов местным бюджетам на компенсацию части родительской платы  участников специальной военной операции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</si>
  <si>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</si>
  <si>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 опекуну (попечителю), приемному родителю</t>
  </si>
  <si>
    <t>Прочие межбюджетные трансферты на поощрение за достижение наилущих значений показателей по итогам оценки эффективности деятельности органов исполнительной власти</t>
  </si>
  <si>
    <t>Субсидии бюджетам муниципальных районов на обеспечение сокращения количества твердых коммунальных отходов, направленных на захоронение в субъектах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</si>
</sst>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р_._-;\-* #,##0.00_р_._-;_-* &quot;-&quot;??_р_._-;_-@_-"/>
    <numFmt numFmtId="165" formatCode="#,##0.0_ ;[Red]\-#,##0.0\ "/>
    <numFmt numFmtId="166" formatCode="#,##0.0"/>
    <numFmt numFmtId="167" formatCode="&quot;Да&quot;;&quot;Да&quot;;&quot;Нет&quot;"/>
    <numFmt numFmtId="168" formatCode="_(* #,##0.00_);_(* \(#,##0.00\);_(* &quot;-&quot;??_);_(@_)"/>
    <numFmt numFmtId="169" formatCode="0.0"/>
    <numFmt numFmtId="170" formatCode="[&gt;=0.005]#,##0.00;[&lt;=-0.005]\-#,##0.00;#,##0.00"/>
    <numFmt numFmtId="171" formatCode="#.#,"/>
    <numFmt numFmtId="172" formatCode="#.0,"/>
  </numFmts>
  <fonts count="2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i/>
      <sz val="8"/>
      <color indexed="23"/>
      <name val="Arial"/>
      <family val="2"/>
      <charset val="204"/>
    </font>
    <font>
      <sz val="8"/>
      <name val="Arial Cyr"/>
      <charset val="204"/>
    </font>
    <font>
      <sz val="10"/>
      <color indexed="8"/>
      <name val="Arial"/>
      <family val="2"/>
      <charset val="204"/>
    </font>
    <font>
      <sz val="10"/>
      <color indexed="6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darkDown">
        <fgColor indexed="10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1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1">
    <xf numFmtId="0" fontId="0" fillId="0" borderId="0"/>
    <xf numFmtId="0" fontId="5" fillId="0" borderId="0"/>
    <xf numFmtId="0" fontId="5" fillId="0" borderId="0"/>
    <xf numFmtId="0" fontId="5" fillId="0" borderId="3" applyNumberFormat="0">
      <alignment horizontal="right" vertical="top"/>
    </xf>
    <xf numFmtId="0" fontId="5" fillId="0" borderId="3" applyNumberFormat="0">
      <alignment horizontal="right" vertical="top"/>
    </xf>
    <xf numFmtId="0" fontId="5" fillId="2" borderId="3" applyNumberFormat="0">
      <alignment horizontal="right" vertical="top"/>
    </xf>
    <xf numFmtId="49" fontId="5" fillId="3" borderId="3">
      <alignment horizontal="left" vertical="top"/>
    </xf>
    <xf numFmtId="49" fontId="8" fillId="0" borderId="3">
      <alignment horizontal="left" vertical="top"/>
    </xf>
    <xf numFmtId="0" fontId="5" fillId="4" borderId="3">
      <alignment horizontal="left" vertical="top" wrapText="1"/>
    </xf>
    <xf numFmtId="0" fontId="8" fillId="0" borderId="3">
      <alignment horizontal="left" vertical="top" wrapText="1"/>
    </xf>
    <xf numFmtId="0" fontId="5" fillId="5" borderId="3">
      <alignment horizontal="left" vertical="top" wrapText="1"/>
    </xf>
    <xf numFmtId="0" fontId="5" fillId="6" borderId="3">
      <alignment horizontal="left" vertical="top" wrapText="1"/>
    </xf>
    <xf numFmtId="0" fontId="5" fillId="7" borderId="3">
      <alignment horizontal="left" vertical="top" wrapText="1"/>
    </xf>
    <xf numFmtId="0" fontId="5" fillId="8" borderId="3">
      <alignment horizontal="left" vertical="top" wrapText="1"/>
    </xf>
    <xf numFmtId="0" fontId="5" fillId="0" borderId="3">
      <alignment horizontal="left" vertical="top" wrapText="1"/>
    </xf>
    <xf numFmtId="0" fontId="9" fillId="0" borderId="0">
      <alignment horizontal="left"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11" fillId="0" borderId="0"/>
    <xf numFmtId="0" fontId="5" fillId="4" borderId="4" applyNumberFormat="0">
      <alignment horizontal="right" vertical="top"/>
    </xf>
    <xf numFmtId="0" fontId="5" fillId="5" borderId="4" applyNumberFormat="0">
      <alignment horizontal="right" vertical="top"/>
    </xf>
    <xf numFmtId="0" fontId="5" fillId="0" borderId="3" applyNumberFormat="0">
      <alignment horizontal="right" vertical="top"/>
    </xf>
    <xf numFmtId="0" fontId="5" fillId="0" borderId="3" applyNumberFormat="0">
      <alignment horizontal="right" vertical="top"/>
    </xf>
    <xf numFmtId="0" fontId="5" fillId="6" borderId="4" applyNumberFormat="0">
      <alignment horizontal="right" vertical="top"/>
    </xf>
    <xf numFmtId="0" fontId="5" fillId="0" borderId="3" applyNumberFormat="0">
      <alignment horizontal="right" vertical="top"/>
    </xf>
    <xf numFmtId="0" fontId="5" fillId="9" borderId="5" applyNumberFormat="0" applyFont="0" applyAlignment="0" applyProtection="0"/>
    <xf numFmtId="49" fontId="12" fillId="10" borderId="3">
      <alignment horizontal="left" vertical="top" wrapText="1"/>
    </xf>
    <xf numFmtId="49" fontId="5" fillId="0" borderId="3">
      <alignment horizontal="left" vertical="top"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8" borderId="3">
      <alignment horizontal="left" vertical="top" wrapText="1"/>
    </xf>
    <xf numFmtId="0" fontId="5" fillId="0" borderId="3">
      <alignment horizontal="left" vertical="top" wrapText="1"/>
    </xf>
    <xf numFmtId="0" fontId="15" fillId="0" borderId="0"/>
    <xf numFmtId="164" fontId="5" fillId="0" borderId="0" applyFont="0" applyFill="0" applyBorder="0" applyAlignment="0" applyProtection="0"/>
    <xf numFmtId="0" fontId="20" fillId="0" borderId="0"/>
  </cellStyleXfs>
  <cellXfs count="79">
    <xf numFmtId="0" fontId="0" fillId="0" borderId="0" xfId="0"/>
    <xf numFmtId="0" fontId="3" fillId="0" borderId="0" xfId="0" applyFont="1"/>
    <xf numFmtId="165" fontId="3" fillId="0" borderId="0" xfId="0" applyNumberFormat="1" applyFont="1"/>
    <xf numFmtId="0" fontId="3" fillId="0" borderId="0" xfId="0" applyFont="1" applyAlignment="1">
      <alignment vertical="center" wrapText="1"/>
    </xf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justify" vertical="center" wrapText="1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vertical="center" wrapText="1"/>
    </xf>
    <xf numFmtId="0" fontId="4" fillId="0" borderId="0" xfId="1" applyFont="1" applyAlignment="1">
      <alignment vertical="top"/>
    </xf>
    <xf numFmtId="165" fontId="4" fillId="0" borderId="0" xfId="1" applyNumberFormat="1" applyFont="1" applyAlignment="1">
      <alignment vertical="center" wrapText="1"/>
    </xf>
    <xf numFmtId="0" fontId="3" fillId="0" borderId="0" xfId="1" applyFont="1" applyAlignment="1">
      <alignment vertical="top"/>
    </xf>
    <xf numFmtId="165" fontId="3" fillId="0" borderId="0" xfId="1" applyNumberFormat="1" applyFont="1" applyAlignment="1">
      <alignment vertical="center" wrapText="1"/>
    </xf>
    <xf numFmtId="166" fontId="3" fillId="0" borderId="0" xfId="1" applyNumberFormat="1" applyFont="1" applyAlignment="1">
      <alignment vertical="top"/>
    </xf>
    <xf numFmtId="165" fontId="6" fillId="0" borderId="0" xfId="1" applyNumberFormat="1" applyFont="1" applyAlignment="1">
      <alignment vertical="center" wrapText="1"/>
    </xf>
    <xf numFmtId="0" fontId="6" fillId="0" borderId="0" xfId="1" applyFont="1" applyAlignment="1">
      <alignment vertical="top"/>
    </xf>
    <xf numFmtId="166" fontId="3" fillId="0" borderId="0" xfId="0" applyNumberFormat="1" applyFont="1" applyAlignment="1">
      <alignment horizontal="center" vertical="center"/>
    </xf>
    <xf numFmtId="0" fontId="7" fillId="0" borderId="0" xfId="2" applyFont="1"/>
    <xf numFmtId="0" fontId="3" fillId="0" borderId="0" xfId="1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6" fontId="3" fillId="0" borderId="0" xfId="0" applyNumberFormat="1" applyFont="1"/>
    <xf numFmtId="166" fontId="3" fillId="12" borderId="0" xfId="0" applyNumberFormat="1" applyFont="1" applyFill="1" applyAlignment="1">
      <alignment horizontal="center" vertical="center"/>
    </xf>
    <xf numFmtId="166" fontId="3" fillId="0" borderId="0" xfId="0" applyNumberFormat="1" applyFont="1" applyAlignment="1">
      <alignment horizontal="right" vertical="center"/>
    </xf>
    <xf numFmtId="165" fontId="3" fillId="13" borderId="0" xfId="0" applyNumberFormat="1" applyFont="1" applyFill="1"/>
    <xf numFmtId="0" fontId="3" fillId="13" borderId="0" xfId="0" applyFont="1" applyFill="1"/>
    <xf numFmtId="166" fontId="3" fillId="12" borderId="0" xfId="0" applyNumberFormat="1" applyFont="1" applyFill="1"/>
    <xf numFmtId="166" fontId="4" fillId="0" borderId="0" xfId="1" applyNumberFormat="1" applyFont="1" applyAlignment="1">
      <alignment horizontal="right" vertical="center"/>
    </xf>
    <xf numFmtId="166" fontId="3" fillId="12" borderId="0" xfId="0" applyNumberFormat="1" applyFont="1" applyFill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3" fillId="12" borderId="0" xfId="1" applyNumberFormat="1" applyFont="1" applyFill="1" applyAlignment="1">
      <alignment horizontal="right" vertical="center"/>
    </xf>
    <xf numFmtId="166" fontId="4" fillId="12" borderId="0" xfId="1" applyNumberFormat="1" applyFont="1" applyFill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166" fontId="4" fillId="12" borderId="0" xfId="0" applyNumberFormat="1" applyFont="1" applyFill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/>
    </xf>
    <xf numFmtId="165" fontId="3" fillId="12" borderId="0" xfId="0" applyNumberFormat="1" applyFont="1" applyFill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65" fontId="4" fillId="12" borderId="0" xfId="0" applyNumberFormat="1" applyFont="1" applyFill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66" fontId="14" fillId="0" borderId="0" xfId="0" applyNumberFormat="1" applyFont="1" applyAlignment="1">
      <alignment horizontal="right" vertical="center"/>
    </xf>
    <xf numFmtId="4" fontId="13" fillId="0" borderId="0" xfId="1" applyNumberFormat="1" applyFont="1" applyAlignment="1">
      <alignment horizontal="right" vertical="center" wrapText="1"/>
    </xf>
    <xf numFmtId="166" fontId="13" fillId="0" borderId="0" xfId="1" applyNumberFormat="1" applyFont="1" applyAlignment="1">
      <alignment horizontal="right" vertical="center" wrapText="1"/>
    </xf>
    <xf numFmtId="166" fontId="6" fillId="0" borderId="0" xfId="1" applyNumberFormat="1" applyFont="1" applyAlignment="1">
      <alignment horizontal="right" vertical="center"/>
    </xf>
    <xf numFmtId="2" fontId="16" fillId="11" borderId="0" xfId="128" applyNumberFormat="1" applyFont="1" applyFill="1" applyAlignment="1">
      <alignment horizontal="right" vertical="center"/>
    </xf>
    <xf numFmtId="2" fontId="3" fillId="11" borderId="0" xfId="1" applyNumberFormat="1" applyFont="1" applyFill="1" applyAlignment="1">
      <alignment horizontal="right" vertical="center"/>
    </xf>
    <xf numFmtId="2" fontId="3" fillId="0" borderId="0" xfId="1" applyNumberFormat="1" applyFont="1" applyAlignment="1">
      <alignment horizontal="right" vertical="center"/>
    </xf>
    <xf numFmtId="2" fontId="3" fillId="11" borderId="0" xfId="128" applyNumberFormat="1" applyFont="1" applyFill="1" applyAlignment="1">
      <alignment horizontal="right" vertical="center"/>
    </xf>
    <xf numFmtId="2" fontId="4" fillId="11" borderId="0" xfId="128" applyNumberFormat="1" applyFont="1" applyFill="1" applyAlignment="1">
      <alignment horizontal="right" vertical="center"/>
    </xf>
    <xf numFmtId="0" fontId="17" fillId="0" borderId="0" xfId="0" applyFont="1"/>
    <xf numFmtId="169" fontId="0" fillId="0" borderId="0" xfId="0" applyNumberFormat="1"/>
    <xf numFmtId="169" fontId="17" fillId="0" borderId="0" xfId="0" applyNumberFormat="1" applyFont="1"/>
    <xf numFmtId="49" fontId="0" fillId="0" borderId="0" xfId="0" applyNumberFormat="1"/>
    <xf numFmtId="4" fontId="14" fillId="0" borderId="0" xfId="0" applyNumberFormat="1" applyFont="1" applyAlignment="1">
      <alignment horizontal="right" vertical="center"/>
    </xf>
    <xf numFmtId="0" fontId="7" fillId="11" borderId="0" xfId="0" applyFont="1" applyFill="1" applyAlignment="1">
      <alignment horizontal="justify" vertical="center" wrapText="1"/>
    </xf>
    <xf numFmtId="170" fontId="19" fillId="0" borderId="0" xfId="0" applyNumberFormat="1" applyFont="1" applyAlignment="1">
      <alignment horizontal="left" vertical="top" wrapText="1"/>
    </xf>
    <xf numFmtId="0" fontId="18" fillId="0" borderId="0" xfId="130" applyFont="1" applyAlignment="1">
      <alignment vertical="top" wrapText="1"/>
    </xf>
    <xf numFmtId="4" fontId="3" fillId="0" borderId="0" xfId="1" applyNumberFormat="1" applyFont="1" applyAlignment="1">
      <alignment vertical="top"/>
    </xf>
    <xf numFmtId="0" fontId="21" fillId="11" borderId="0" xfId="0" applyFont="1" applyFill="1" applyAlignment="1">
      <alignment horizontal="justify" vertical="center" wrapText="1"/>
    </xf>
    <xf numFmtId="171" fontId="3" fillId="0" borderId="0" xfId="0" applyNumberFormat="1" applyFont="1" applyAlignment="1">
      <alignment horizontal="right" vertical="center"/>
    </xf>
    <xf numFmtId="171" fontId="3" fillId="0" borderId="0" xfId="0" applyNumberFormat="1" applyFont="1" applyAlignment="1">
      <alignment vertical="top"/>
    </xf>
    <xf numFmtId="166" fontId="16" fillId="11" borderId="0" xfId="128" applyNumberFormat="1" applyFont="1" applyFill="1" applyAlignment="1">
      <alignment horizontal="right" vertical="center"/>
    </xf>
    <xf numFmtId="166" fontId="3" fillId="11" borderId="0" xfId="1" applyNumberFormat="1" applyFont="1" applyFill="1" applyAlignment="1">
      <alignment horizontal="right" vertical="center"/>
    </xf>
    <xf numFmtId="166" fontId="3" fillId="11" borderId="0" xfId="128" applyNumberFormat="1" applyFont="1" applyFill="1" applyAlignment="1">
      <alignment horizontal="right" vertical="center"/>
    </xf>
    <xf numFmtId="166" fontId="4" fillId="11" borderId="0" xfId="128" applyNumberFormat="1" applyFont="1" applyFill="1" applyAlignment="1">
      <alignment horizontal="right" vertical="center"/>
    </xf>
    <xf numFmtId="172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</cellXfs>
  <cellStyles count="131">
    <cellStyle name="Данные (редактируемые)" xfId="3" xr:uid="{00000000-0005-0000-0000-000000000000}"/>
    <cellStyle name="Данные (только для чтения)" xfId="4" xr:uid="{00000000-0005-0000-0000-000001000000}"/>
    <cellStyle name="Данные для удаления" xfId="5" xr:uid="{00000000-0005-0000-0000-000002000000}"/>
    <cellStyle name="Заголовки полей" xfId="6" xr:uid="{00000000-0005-0000-0000-000003000000}"/>
    <cellStyle name="Заголовки полей [печать]" xfId="7" xr:uid="{00000000-0005-0000-0000-000004000000}"/>
    <cellStyle name="Заголовок меры" xfId="8" xr:uid="{00000000-0005-0000-0000-000005000000}"/>
    <cellStyle name="Заголовок показателя [печать]" xfId="9" xr:uid="{00000000-0005-0000-0000-000006000000}"/>
    <cellStyle name="Заголовок показателя константы" xfId="10" xr:uid="{00000000-0005-0000-0000-000007000000}"/>
    <cellStyle name="Заголовок результата расчета" xfId="11" xr:uid="{00000000-0005-0000-0000-000008000000}"/>
    <cellStyle name="Заголовок свободного показателя" xfId="12" xr:uid="{00000000-0005-0000-0000-000009000000}"/>
    <cellStyle name="Значение фильтра" xfId="13" xr:uid="{00000000-0005-0000-0000-00000A000000}"/>
    <cellStyle name="Значение фильтра [печать]" xfId="14" xr:uid="{00000000-0005-0000-0000-00000B000000}"/>
    <cellStyle name="Информация о задаче" xfId="15" xr:uid="{00000000-0005-0000-0000-00000C000000}"/>
    <cellStyle name="Обычный" xfId="0" builtinId="0"/>
    <cellStyle name="Обычный 2" xfId="1" xr:uid="{00000000-0005-0000-0000-00000E000000}"/>
    <cellStyle name="Обычный 2 10" xfId="16" xr:uid="{00000000-0005-0000-0000-00000F000000}"/>
    <cellStyle name="Обычный 2 11" xfId="17" xr:uid="{00000000-0005-0000-0000-000010000000}"/>
    <cellStyle name="Обычный 2 12" xfId="18" xr:uid="{00000000-0005-0000-0000-000011000000}"/>
    <cellStyle name="Обычный 2 13" xfId="19" xr:uid="{00000000-0005-0000-0000-000012000000}"/>
    <cellStyle name="Обычный 2 14" xfId="20" xr:uid="{00000000-0005-0000-0000-000013000000}"/>
    <cellStyle name="Обычный 2 15" xfId="21" xr:uid="{00000000-0005-0000-0000-000014000000}"/>
    <cellStyle name="Обычный 2 16" xfId="22" xr:uid="{00000000-0005-0000-0000-000015000000}"/>
    <cellStyle name="Обычный 2 17" xfId="23" xr:uid="{00000000-0005-0000-0000-000016000000}"/>
    <cellStyle name="Обычный 2 18" xfId="24" xr:uid="{00000000-0005-0000-0000-000017000000}"/>
    <cellStyle name="Обычный 2 19" xfId="25" xr:uid="{00000000-0005-0000-0000-000018000000}"/>
    <cellStyle name="Обычный 2 2" xfId="26" xr:uid="{00000000-0005-0000-0000-000019000000}"/>
    <cellStyle name="Обычный 2 2 2" xfId="2" xr:uid="{00000000-0005-0000-0000-00001A000000}"/>
    <cellStyle name="Обычный 2 2 3" xfId="27" xr:uid="{00000000-0005-0000-0000-00001B000000}"/>
    <cellStyle name="Обычный 2 2 4" xfId="28" xr:uid="{00000000-0005-0000-0000-00001C000000}"/>
    <cellStyle name="Обычный 2 2 5" xfId="29" xr:uid="{00000000-0005-0000-0000-00001D000000}"/>
    <cellStyle name="Обычный 2 2 6" xfId="30" xr:uid="{00000000-0005-0000-0000-00001E000000}"/>
    <cellStyle name="Обычный 2 20" xfId="31" xr:uid="{00000000-0005-0000-0000-00001F000000}"/>
    <cellStyle name="Обычный 2 21" xfId="32" xr:uid="{00000000-0005-0000-0000-000020000000}"/>
    <cellStyle name="Обычный 2 22" xfId="33" xr:uid="{00000000-0005-0000-0000-000021000000}"/>
    <cellStyle name="Обычный 2 23" xfId="34" xr:uid="{00000000-0005-0000-0000-000022000000}"/>
    <cellStyle name="Обычный 2 24" xfId="35" xr:uid="{00000000-0005-0000-0000-000023000000}"/>
    <cellStyle name="Обычный 2 25" xfId="36" xr:uid="{00000000-0005-0000-0000-000024000000}"/>
    <cellStyle name="Обычный 2 26" xfId="37" xr:uid="{00000000-0005-0000-0000-000025000000}"/>
    <cellStyle name="Обычный 2 27" xfId="38" xr:uid="{00000000-0005-0000-0000-000026000000}"/>
    <cellStyle name="Обычный 2 28" xfId="39" xr:uid="{00000000-0005-0000-0000-000027000000}"/>
    <cellStyle name="Обычный 2 29" xfId="40" xr:uid="{00000000-0005-0000-0000-000028000000}"/>
    <cellStyle name="Обычный 2 3" xfId="41" xr:uid="{00000000-0005-0000-0000-000029000000}"/>
    <cellStyle name="Обычный 2 3 2" xfId="42" xr:uid="{00000000-0005-0000-0000-00002A000000}"/>
    <cellStyle name="Обычный 2 3 3" xfId="43" xr:uid="{00000000-0005-0000-0000-00002B000000}"/>
    <cellStyle name="Обычный 2 30" xfId="44" xr:uid="{00000000-0005-0000-0000-00002C000000}"/>
    <cellStyle name="Обычный 2 31" xfId="45" xr:uid="{00000000-0005-0000-0000-00002D000000}"/>
    <cellStyle name="Обычный 2 32" xfId="46" xr:uid="{00000000-0005-0000-0000-00002E000000}"/>
    <cellStyle name="Обычный 2 33" xfId="47" xr:uid="{00000000-0005-0000-0000-00002F000000}"/>
    <cellStyle name="Обычный 2 34" xfId="48" xr:uid="{00000000-0005-0000-0000-000030000000}"/>
    <cellStyle name="Обычный 2 35" xfId="49" xr:uid="{00000000-0005-0000-0000-000031000000}"/>
    <cellStyle name="Обычный 2 36" xfId="50" xr:uid="{00000000-0005-0000-0000-000032000000}"/>
    <cellStyle name="Обычный 2 37" xfId="51" xr:uid="{00000000-0005-0000-0000-000033000000}"/>
    <cellStyle name="Обычный 2 38" xfId="52" xr:uid="{00000000-0005-0000-0000-000034000000}"/>
    <cellStyle name="Обычный 2 39" xfId="53" xr:uid="{00000000-0005-0000-0000-000035000000}"/>
    <cellStyle name="Обычный 2 4" xfId="54" xr:uid="{00000000-0005-0000-0000-000036000000}"/>
    <cellStyle name="Обычный 2 4 2" xfId="55" xr:uid="{00000000-0005-0000-0000-000037000000}"/>
    <cellStyle name="Обычный 2 4 3" xfId="56" xr:uid="{00000000-0005-0000-0000-000038000000}"/>
    <cellStyle name="Обычный 2 40" xfId="57" xr:uid="{00000000-0005-0000-0000-000039000000}"/>
    <cellStyle name="Обычный 2 41" xfId="58" xr:uid="{00000000-0005-0000-0000-00003A000000}"/>
    <cellStyle name="Обычный 2 42" xfId="59" xr:uid="{00000000-0005-0000-0000-00003B000000}"/>
    <cellStyle name="Обычный 2 43" xfId="60" xr:uid="{00000000-0005-0000-0000-00003C000000}"/>
    <cellStyle name="Обычный 2 44" xfId="61" xr:uid="{00000000-0005-0000-0000-00003D000000}"/>
    <cellStyle name="Обычный 2 45" xfId="62" xr:uid="{00000000-0005-0000-0000-00003E000000}"/>
    <cellStyle name="Обычный 2 46" xfId="63" xr:uid="{00000000-0005-0000-0000-00003F000000}"/>
    <cellStyle name="Обычный 2 47" xfId="64" xr:uid="{00000000-0005-0000-0000-000040000000}"/>
    <cellStyle name="Обычный 2 48" xfId="65" xr:uid="{00000000-0005-0000-0000-000041000000}"/>
    <cellStyle name="Обычный 2 49" xfId="66" xr:uid="{00000000-0005-0000-0000-000042000000}"/>
    <cellStyle name="Обычный 2 5" xfId="67" xr:uid="{00000000-0005-0000-0000-000043000000}"/>
    <cellStyle name="Обычный 2 50" xfId="68" xr:uid="{00000000-0005-0000-0000-000044000000}"/>
    <cellStyle name="Обычный 2 51" xfId="69" xr:uid="{00000000-0005-0000-0000-000045000000}"/>
    <cellStyle name="Обычный 2 52" xfId="70" xr:uid="{00000000-0005-0000-0000-000046000000}"/>
    <cellStyle name="Обычный 2 53" xfId="71" xr:uid="{00000000-0005-0000-0000-000047000000}"/>
    <cellStyle name="Обычный 2 54" xfId="72" xr:uid="{00000000-0005-0000-0000-000048000000}"/>
    <cellStyle name="Обычный 2 55" xfId="73" xr:uid="{00000000-0005-0000-0000-000049000000}"/>
    <cellStyle name="Обычный 2 56" xfId="74" xr:uid="{00000000-0005-0000-0000-00004A000000}"/>
    <cellStyle name="Обычный 2 57" xfId="75" xr:uid="{00000000-0005-0000-0000-00004B000000}"/>
    <cellStyle name="Обычный 2 58" xfId="76" xr:uid="{00000000-0005-0000-0000-00004C000000}"/>
    <cellStyle name="Обычный 2 59" xfId="77" xr:uid="{00000000-0005-0000-0000-00004D000000}"/>
    <cellStyle name="Обычный 2 6" xfId="78" xr:uid="{00000000-0005-0000-0000-00004E000000}"/>
    <cellStyle name="Обычный 2 60" xfId="79" xr:uid="{00000000-0005-0000-0000-00004F000000}"/>
    <cellStyle name="Обычный 2 61" xfId="80" xr:uid="{00000000-0005-0000-0000-000050000000}"/>
    <cellStyle name="Обычный 2 62" xfId="81" xr:uid="{00000000-0005-0000-0000-000051000000}"/>
    <cellStyle name="Обычный 2 63" xfId="82" xr:uid="{00000000-0005-0000-0000-000052000000}"/>
    <cellStyle name="Обычный 2 64" xfId="83" xr:uid="{00000000-0005-0000-0000-000053000000}"/>
    <cellStyle name="Обычный 2 65" xfId="84" xr:uid="{00000000-0005-0000-0000-000054000000}"/>
    <cellStyle name="Обычный 2 66" xfId="85" xr:uid="{00000000-0005-0000-0000-000055000000}"/>
    <cellStyle name="Обычный 2 67" xfId="86" xr:uid="{00000000-0005-0000-0000-000056000000}"/>
    <cellStyle name="Обычный 2 68" xfId="87" xr:uid="{00000000-0005-0000-0000-000057000000}"/>
    <cellStyle name="Обычный 2 69" xfId="88" xr:uid="{00000000-0005-0000-0000-000058000000}"/>
    <cellStyle name="Обычный 2 7" xfId="89" xr:uid="{00000000-0005-0000-0000-000059000000}"/>
    <cellStyle name="Обычный 2 70" xfId="90" xr:uid="{00000000-0005-0000-0000-00005A000000}"/>
    <cellStyle name="Обычный 2 71" xfId="91" xr:uid="{00000000-0005-0000-0000-00005B000000}"/>
    <cellStyle name="Обычный 2 72" xfId="92" xr:uid="{00000000-0005-0000-0000-00005C000000}"/>
    <cellStyle name="Обычный 2 73" xfId="93" xr:uid="{00000000-0005-0000-0000-00005D000000}"/>
    <cellStyle name="Обычный 2 74" xfId="94" xr:uid="{00000000-0005-0000-0000-00005E000000}"/>
    <cellStyle name="Обычный 2 75" xfId="95" xr:uid="{00000000-0005-0000-0000-00005F000000}"/>
    <cellStyle name="Обычный 2 76" xfId="96" xr:uid="{00000000-0005-0000-0000-000060000000}"/>
    <cellStyle name="Обычный 2 77" xfId="97" xr:uid="{00000000-0005-0000-0000-000061000000}"/>
    <cellStyle name="Обычный 2 78" xfId="98" xr:uid="{00000000-0005-0000-0000-000062000000}"/>
    <cellStyle name="Обычный 2 8" xfId="99" xr:uid="{00000000-0005-0000-0000-000063000000}"/>
    <cellStyle name="Обычный 2 9" xfId="100" xr:uid="{00000000-0005-0000-0000-000064000000}"/>
    <cellStyle name="Обычный 3" xfId="101" xr:uid="{00000000-0005-0000-0000-000065000000}"/>
    <cellStyle name="Обычный 3 2" xfId="102" xr:uid="{00000000-0005-0000-0000-000066000000}"/>
    <cellStyle name="Обычный 3_Книга1" xfId="128" xr:uid="{00000000-0005-0000-0000-000067000000}"/>
    <cellStyle name="Обычный 4" xfId="103" xr:uid="{00000000-0005-0000-0000-000068000000}"/>
    <cellStyle name="Обычный 4 2" xfId="104" xr:uid="{00000000-0005-0000-0000-000069000000}"/>
    <cellStyle name="Обычный 5" xfId="105" xr:uid="{00000000-0005-0000-0000-00006A000000}"/>
    <cellStyle name="Обычный 5 2" xfId="106" xr:uid="{00000000-0005-0000-0000-00006B000000}"/>
    <cellStyle name="Обычный 6" xfId="107" xr:uid="{00000000-0005-0000-0000-00006C000000}"/>
    <cellStyle name="Обычный 7" xfId="108" xr:uid="{00000000-0005-0000-0000-00006D000000}"/>
    <cellStyle name="Обычный_Лист1" xfId="130" xr:uid="{00000000-0005-0000-0000-00006E000000}"/>
    <cellStyle name="Отдельная ячейка" xfId="109" xr:uid="{00000000-0005-0000-0000-00006F000000}"/>
    <cellStyle name="Отдельная ячейка - константа" xfId="110" xr:uid="{00000000-0005-0000-0000-000070000000}"/>
    <cellStyle name="Отдельная ячейка - константа [печать]" xfId="111" xr:uid="{00000000-0005-0000-0000-000071000000}"/>
    <cellStyle name="Отдельная ячейка [печать]" xfId="112" xr:uid="{00000000-0005-0000-0000-000072000000}"/>
    <cellStyle name="Отдельная ячейка-результат" xfId="113" xr:uid="{00000000-0005-0000-0000-000073000000}"/>
    <cellStyle name="Отдельная ячейка-результат [печать]" xfId="114" xr:uid="{00000000-0005-0000-0000-000074000000}"/>
    <cellStyle name="Примечание 2" xfId="115" xr:uid="{00000000-0005-0000-0000-000075000000}"/>
    <cellStyle name="Свойства элементов измерения" xfId="116" xr:uid="{00000000-0005-0000-0000-000076000000}"/>
    <cellStyle name="Свойства элементов измерения [печать]" xfId="117" xr:uid="{00000000-0005-0000-0000-000077000000}"/>
    <cellStyle name="Финансовый 2" xfId="118" xr:uid="{00000000-0005-0000-0000-000078000000}"/>
    <cellStyle name="Финансовый 2 2" xfId="119" xr:uid="{00000000-0005-0000-0000-000079000000}"/>
    <cellStyle name="Финансовый 3" xfId="120" xr:uid="{00000000-0005-0000-0000-00007A000000}"/>
    <cellStyle name="Финансовый 3 2" xfId="121" xr:uid="{00000000-0005-0000-0000-00007B000000}"/>
    <cellStyle name="Финансовый 4" xfId="122" xr:uid="{00000000-0005-0000-0000-00007C000000}"/>
    <cellStyle name="Финансовый 4 2" xfId="123" xr:uid="{00000000-0005-0000-0000-00007D000000}"/>
    <cellStyle name="Финансовый 5" xfId="124" xr:uid="{00000000-0005-0000-0000-00007E000000}"/>
    <cellStyle name="Финансовый 5 2" xfId="129" xr:uid="{00000000-0005-0000-0000-00007F000000}"/>
    <cellStyle name="Финансовый 6" xfId="125" xr:uid="{00000000-0005-0000-0000-000080000000}"/>
    <cellStyle name="Элементы осей" xfId="126" xr:uid="{00000000-0005-0000-0000-000081000000}"/>
    <cellStyle name="Элементы осей [печать]" xfId="127" xr:uid="{00000000-0005-0000-0000-00008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E197"/>
  <sheetViews>
    <sheetView view="pageBreakPreview" zoomScale="85" zoomScaleNormal="100" zoomScaleSheetLayoutView="85" workbookViewId="0">
      <pane xSplit="1" ySplit="5" topLeftCell="B86" activePane="bottomRight" state="frozen"/>
      <selection pane="topRight" activeCell="B1" sqref="B1"/>
      <selection pane="bottomLeft" activeCell="A6" sqref="A6"/>
      <selection pane="bottomRight" activeCell="J57" activeCellId="2" sqref="H56 H57 J57"/>
    </sheetView>
  </sheetViews>
  <sheetFormatPr defaultColWidth="9.140625" defaultRowHeight="15.75" x14ac:dyDescent="0.25"/>
  <cols>
    <col min="1" max="1" width="56.42578125" style="3" customWidth="1"/>
    <col min="2" max="2" width="15.140625" style="1" customWidth="1"/>
    <col min="3" max="3" width="15.28515625" style="33" customWidth="1"/>
    <col min="4" max="4" width="11.42578125" style="1" customWidth="1"/>
    <col min="5" max="5" width="15.28515625" style="1" customWidth="1"/>
    <col min="6" max="6" width="10.85546875" style="1" customWidth="1"/>
    <col min="7" max="7" width="16.85546875" style="1" customWidth="1"/>
    <col min="8" max="8" width="10.7109375" style="1" customWidth="1"/>
    <col min="9" max="9" width="16.85546875" style="1" customWidth="1"/>
    <col min="10" max="10" width="10.28515625" style="1" customWidth="1"/>
    <col min="11" max="96" width="9.140625" style="1"/>
    <col min="97" max="97" width="29.140625" style="1" customWidth="1"/>
    <col min="98" max="99" width="9.140625" style="1" customWidth="1"/>
    <col min="100" max="100" width="11.5703125" style="1" customWidth="1"/>
    <col min="101" max="101" width="9.140625" style="1" customWidth="1"/>
    <col min="102" max="102" width="12.140625" style="1" customWidth="1"/>
    <col min="103" max="103" width="11.28515625" style="1" customWidth="1"/>
    <col min="104" max="104" width="12.5703125" style="1" customWidth="1"/>
    <col min="105" max="105" width="9.140625" style="1" customWidth="1"/>
    <col min="106" max="106" width="13.42578125" style="1" customWidth="1"/>
    <col min="107" max="107" width="6.85546875" style="1" customWidth="1"/>
    <col min="108" max="108" width="12.85546875" style="1" customWidth="1"/>
    <col min="109" max="109" width="7.28515625" style="1" customWidth="1"/>
    <col min="110" max="110" width="12.42578125" style="1" customWidth="1"/>
    <col min="111" max="111" width="8.28515625" style="1" customWidth="1"/>
    <col min="112" max="112" width="9.140625" style="1"/>
    <col min="113" max="113" width="10" style="1" bestFit="1" customWidth="1"/>
    <col min="114" max="114" width="9.7109375" style="1" customWidth="1"/>
    <col min="115" max="16384" width="9.140625" style="1"/>
  </cols>
  <sheetData>
    <row r="1" spans="1:10" ht="18.75" customHeight="1" x14ac:dyDescent="0.25">
      <c r="A1" s="78" t="s">
        <v>54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36.75" customHeight="1" x14ac:dyDescent="0.25">
      <c r="A2" s="78" t="s">
        <v>103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x14ac:dyDescent="0.25">
      <c r="A3" s="27"/>
      <c r="B3" s="24"/>
      <c r="C3" s="24"/>
      <c r="D3" s="24"/>
      <c r="E3" s="24"/>
      <c r="F3" s="24"/>
      <c r="H3" s="26"/>
      <c r="I3" s="26" t="s">
        <v>53</v>
      </c>
      <c r="J3" s="26"/>
    </row>
    <row r="4" spans="1:10" s="24" customFormat="1" ht="47.25" x14ac:dyDescent="0.2">
      <c r="A4" s="25" t="s">
        <v>52</v>
      </c>
      <c r="B4" s="25" t="s">
        <v>98</v>
      </c>
      <c r="C4" s="25" t="s">
        <v>99</v>
      </c>
      <c r="D4" s="25" t="s">
        <v>64</v>
      </c>
      <c r="E4" s="25" t="s">
        <v>80</v>
      </c>
      <c r="F4" s="25" t="s">
        <v>81</v>
      </c>
      <c r="G4" s="25" t="s">
        <v>83</v>
      </c>
      <c r="H4" s="25" t="s">
        <v>84</v>
      </c>
      <c r="I4" s="25" t="s">
        <v>101</v>
      </c>
      <c r="J4" s="25" t="s">
        <v>102</v>
      </c>
    </row>
    <row r="5" spans="1:10" x14ac:dyDescent="0.25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</row>
    <row r="6" spans="1:10" x14ac:dyDescent="0.25">
      <c r="A6" s="9" t="s">
        <v>51</v>
      </c>
      <c r="B6" s="29"/>
      <c r="C6" s="29"/>
      <c r="D6" s="34"/>
      <c r="E6" s="29"/>
      <c r="F6" s="34"/>
      <c r="G6" s="29"/>
      <c r="H6" s="34"/>
      <c r="I6" s="29"/>
      <c r="J6" s="34"/>
    </row>
    <row r="7" spans="1:10" s="22" customFormat="1" x14ac:dyDescent="0.25">
      <c r="A7" s="12" t="s">
        <v>50</v>
      </c>
      <c r="B7" s="43">
        <f>B8+B11+B14+B19+B23</f>
        <v>45663.61</v>
      </c>
      <c r="C7" s="43">
        <f>C8+C11+C14+C19+C23</f>
        <v>54204</v>
      </c>
      <c r="D7" s="42">
        <f>C7/B7%</f>
        <v>118.70283580295118</v>
      </c>
      <c r="E7" s="43">
        <f>E8+E11+E14+E19+E23</f>
        <v>79225</v>
      </c>
      <c r="F7" s="42">
        <f>E7/C7%</f>
        <v>146.16079994096378</v>
      </c>
      <c r="G7" s="43">
        <f>G8+G11+G14+G19+G23</f>
        <v>94440</v>
      </c>
      <c r="H7" s="42">
        <f>G7/E7%</f>
        <v>119.20479646576207</v>
      </c>
      <c r="I7" s="43">
        <f>I8+I11+I14+I19+I23</f>
        <v>107221</v>
      </c>
      <c r="J7" s="42">
        <f>I7/G7%</f>
        <v>113.53346039813638</v>
      </c>
    </row>
    <row r="8" spans="1:10" s="22" customFormat="1" x14ac:dyDescent="0.25">
      <c r="A8" s="12" t="s">
        <v>49</v>
      </c>
      <c r="B8" s="43">
        <f>SUM(B9:B10)</f>
        <v>32022.959999999999</v>
      </c>
      <c r="C8" s="43">
        <f>SUM(C9:C10)</f>
        <v>40248</v>
      </c>
      <c r="D8" s="42">
        <f t="shared" ref="D8" si="0">C8/B8%</f>
        <v>125.68482114083145</v>
      </c>
      <c r="E8" s="43">
        <f>E9+E10</f>
        <v>60429</v>
      </c>
      <c r="F8" s="42">
        <f t="shared" ref="F8:J10" si="1">E8/C8%</f>
        <v>150.14162194394751</v>
      </c>
      <c r="G8" s="43">
        <f>SUM(G9:G10)</f>
        <v>70097</v>
      </c>
      <c r="H8" s="42">
        <f t="shared" si="1"/>
        <v>115.99894090585647</v>
      </c>
      <c r="I8" s="43">
        <f>SUM(I9:I10)</f>
        <v>81313</v>
      </c>
      <c r="J8" s="42">
        <f t="shared" si="1"/>
        <v>116.00068476539651</v>
      </c>
    </row>
    <row r="9" spans="1:10" s="22" customFormat="1" hidden="1" x14ac:dyDescent="0.25">
      <c r="A9" s="10" t="s">
        <v>48</v>
      </c>
      <c r="B9" s="31"/>
      <c r="C9" s="31"/>
      <c r="D9" s="36"/>
      <c r="E9" s="31"/>
      <c r="F9" s="36"/>
      <c r="G9" s="31"/>
      <c r="H9" s="42" t="e">
        <f t="shared" si="1"/>
        <v>#DIV/0!</v>
      </c>
      <c r="I9" s="31"/>
      <c r="J9" s="36"/>
    </row>
    <row r="10" spans="1:10" s="22" customFormat="1" x14ac:dyDescent="0.25">
      <c r="A10" s="10" t="s">
        <v>47</v>
      </c>
      <c r="B10" s="31">
        <v>32022.959999999999</v>
      </c>
      <c r="C10" s="31">
        <v>40248</v>
      </c>
      <c r="D10" s="36">
        <f t="shared" ref="D10:D33" si="2">C10/B10%</f>
        <v>125.68482114083145</v>
      </c>
      <c r="E10" s="31">
        <v>60429</v>
      </c>
      <c r="F10" s="36">
        <f>E10/C10%</f>
        <v>150.14162194394751</v>
      </c>
      <c r="G10" s="31">
        <v>70097</v>
      </c>
      <c r="H10" s="42">
        <f t="shared" si="1"/>
        <v>115.99894090585647</v>
      </c>
      <c r="I10" s="31">
        <v>81313</v>
      </c>
      <c r="J10" s="36">
        <f>I10/G10%</f>
        <v>116.00068476539651</v>
      </c>
    </row>
    <row r="11" spans="1:10" s="22" customFormat="1" ht="31.5" x14ac:dyDescent="0.25">
      <c r="A11" s="12" t="s">
        <v>46</v>
      </c>
      <c r="B11" s="43">
        <f>SUM(B12:B13)</f>
        <v>11417.78</v>
      </c>
      <c r="C11" s="43">
        <f>SUM(C12:C13)</f>
        <v>11643</v>
      </c>
      <c r="D11" s="42">
        <f t="shared" si="2"/>
        <v>101.97253756859915</v>
      </c>
      <c r="E11" s="43">
        <f>SUM(E12:E13)</f>
        <v>12565</v>
      </c>
      <c r="F11" s="42">
        <f t="shared" ref="F11:J88" si="3">E11/C11%</f>
        <v>107.91892124023018</v>
      </c>
      <c r="G11" s="43">
        <f>SUM(G12:G13)</f>
        <v>16977</v>
      </c>
      <c r="H11" s="42">
        <f t="shared" si="3"/>
        <v>135.11341026661361</v>
      </c>
      <c r="I11" s="43">
        <f>SUM(I12:I13)</f>
        <v>17667</v>
      </c>
      <c r="J11" s="42">
        <f t="shared" si="3"/>
        <v>104.06432231843081</v>
      </c>
    </row>
    <row r="12" spans="1:10" s="22" customFormat="1" x14ac:dyDescent="0.25">
      <c r="A12" s="10" t="s">
        <v>45</v>
      </c>
      <c r="B12" s="31">
        <v>11417.78</v>
      </c>
      <c r="C12" s="31">
        <v>11643</v>
      </c>
      <c r="D12" s="36">
        <f>C12/B12%</f>
        <v>101.97253756859915</v>
      </c>
      <c r="E12" s="31">
        <v>12565</v>
      </c>
      <c r="F12" s="36">
        <f t="shared" si="3"/>
        <v>107.91892124023018</v>
      </c>
      <c r="G12" s="31">
        <v>16977</v>
      </c>
      <c r="H12" s="36">
        <f t="shared" si="3"/>
        <v>135.11341026661361</v>
      </c>
      <c r="I12" s="31">
        <v>17667</v>
      </c>
      <c r="J12" s="36">
        <f t="shared" si="3"/>
        <v>104.06432231843081</v>
      </c>
    </row>
    <row r="13" spans="1:10" s="22" customFormat="1" hidden="1" x14ac:dyDescent="0.25">
      <c r="A13" s="10" t="s">
        <v>44</v>
      </c>
      <c r="B13" s="31"/>
      <c r="C13" s="31"/>
      <c r="D13" s="36"/>
      <c r="E13" s="31"/>
      <c r="F13" s="36"/>
      <c r="G13" s="31"/>
      <c r="H13" s="36"/>
      <c r="I13" s="31"/>
      <c r="J13" s="36"/>
    </row>
    <row r="14" spans="1:10" s="22" customFormat="1" x14ac:dyDescent="0.25">
      <c r="A14" s="12" t="s">
        <v>43</v>
      </c>
      <c r="B14" s="43">
        <f>SUM(B15:B18)</f>
        <v>1063.33</v>
      </c>
      <c r="C14" s="43">
        <f>SUM(C15:C18)</f>
        <v>1055</v>
      </c>
      <c r="D14" s="42">
        <f t="shared" si="2"/>
        <v>99.216611964300839</v>
      </c>
      <c r="E14" s="43">
        <f>SUM(E15:E18)</f>
        <v>5696</v>
      </c>
      <c r="F14" s="42">
        <f t="shared" si="3"/>
        <v>539.9052132701421</v>
      </c>
      <c r="G14" s="43">
        <f>SUM(G15:G18)</f>
        <v>6770</v>
      </c>
      <c r="H14" s="42">
        <f>SUM(H15:H18)</f>
        <v>338.31323001566619</v>
      </c>
      <c r="I14" s="43">
        <f>SUM(I15:I18)</f>
        <v>7574</v>
      </c>
      <c r="J14" s="42">
        <f>SUM(J15:J18)</f>
        <v>320.16086578602648</v>
      </c>
    </row>
    <row r="15" spans="1:10" s="22" customFormat="1" ht="31.5" x14ac:dyDescent="0.25">
      <c r="A15" s="10" t="s">
        <v>41</v>
      </c>
      <c r="B15" s="31">
        <v>3.39</v>
      </c>
      <c r="C15" s="31">
        <v>0</v>
      </c>
      <c r="D15" s="36">
        <f t="shared" si="2"/>
        <v>0</v>
      </c>
      <c r="E15" s="31"/>
      <c r="F15" s="36">
        <v>0</v>
      </c>
      <c r="G15" s="31"/>
      <c r="H15" s="36">
        <v>0</v>
      </c>
      <c r="I15" s="31"/>
      <c r="J15" s="36"/>
    </row>
    <row r="16" spans="1:10" s="22" customFormat="1" x14ac:dyDescent="0.25">
      <c r="A16" s="10" t="s">
        <v>40</v>
      </c>
      <c r="B16" s="31">
        <v>18.190000000000001</v>
      </c>
      <c r="C16" s="31">
        <v>19</v>
      </c>
      <c r="D16" s="36">
        <f t="shared" si="2"/>
        <v>104.45299615173171</v>
      </c>
      <c r="E16" s="31">
        <v>48</v>
      </c>
      <c r="F16" s="36">
        <f t="shared" si="3"/>
        <v>252.63157894736841</v>
      </c>
      <c r="G16" s="31">
        <v>53</v>
      </c>
      <c r="H16" s="36">
        <f t="shared" si="3"/>
        <v>110.41666666666667</v>
      </c>
      <c r="I16" s="31">
        <v>53</v>
      </c>
      <c r="J16" s="36">
        <f t="shared" si="3"/>
        <v>100</v>
      </c>
    </row>
    <row r="17" spans="1:10" s="22" customFormat="1" ht="31.5" x14ac:dyDescent="0.25">
      <c r="A17" s="10" t="s">
        <v>39</v>
      </c>
      <c r="B17" s="31">
        <v>140.75</v>
      </c>
      <c r="C17" s="31">
        <v>131</v>
      </c>
      <c r="D17" s="36">
        <f>C17/B17%</f>
        <v>93.072824156305515</v>
      </c>
      <c r="E17" s="31">
        <v>45</v>
      </c>
      <c r="F17" s="36">
        <f t="shared" si="3"/>
        <v>34.351145038167935</v>
      </c>
      <c r="G17" s="31">
        <v>49</v>
      </c>
      <c r="H17" s="36">
        <f t="shared" si="3"/>
        <v>108.88888888888889</v>
      </c>
      <c r="I17" s="31">
        <v>53</v>
      </c>
      <c r="J17" s="36">
        <f t="shared" si="3"/>
        <v>108.16326530612245</v>
      </c>
    </row>
    <row r="18" spans="1:10" s="22" customFormat="1" ht="31.5" x14ac:dyDescent="0.25">
      <c r="A18" s="10" t="s">
        <v>42</v>
      </c>
      <c r="B18" s="31">
        <v>901</v>
      </c>
      <c r="C18" s="31">
        <v>905</v>
      </c>
      <c r="D18" s="36">
        <v>0</v>
      </c>
      <c r="E18" s="31">
        <v>5603</v>
      </c>
      <c r="F18" s="36">
        <f t="shared" si="3"/>
        <v>619.11602209944749</v>
      </c>
      <c r="G18" s="31">
        <v>6668</v>
      </c>
      <c r="H18" s="36">
        <f>G18/E18%</f>
        <v>119.00767446011065</v>
      </c>
      <c r="I18" s="31">
        <v>7468</v>
      </c>
      <c r="J18" s="36">
        <f t="shared" si="3"/>
        <v>111.99760047990401</v>
      </c>
    </row>
    <row r="19" spans="1:10" s="22" customFormat="1" x14ac:dyDescent="0.25">
      <c r="A19" s="12" t="s">
        <v>38</v>
      </c>
      <c r="B19" s="43">
        <f>SUM(B20:B22)</f>
        <v>687.01</v>
      </c>
      <c r="C19" s="43">
        <f>SUM(C20:C22)</f>
        <v>851</v>
      </c>
      <c r="D19" s="36">
        <f t="shared" si="2"/>
        <v>123.87010378305993</v>
      </c>
      <c r="E19" s="43">
        <f>SUM(E20:E22)</f>
        <v>308</v>
      </c>
      <c r="F19" s="36">
        <f t="shared" si="3"/>
        <v>36.192714453584017</v>
      </c>
      <c r="G19" s="43">
        <f>SUM(G20:G22)</f>
        <v>324</v>
      </c>
      <c r="H19" s="36">
        <f t="shared" si="3"/>
        <v>105.1948051948052</v>
      </c>
      <c r="I19" s="43">
        <f>SUM(I20:I22)</f>
        <v>341</v>
      </c>
      <c r="J19" s="36">
        <f t="shared" si="3"/>
        <v>105.24691358024691</v>
      </c>
    </row>
    <row r="20" spans="1:10" s="22" customFormat="1" x14ac:dyDescent="0.25">
      <c r="A20" s="10" t="s">
        <v>37</v>
      </c>
      <c r="B20" s="31">
        <v>23.73</v>
      </c>
      <c r="C20" s="31">
        <v>34</v>
      </c>
      <c r="D20" s="36">
        <f>C20/B20%</f>
        <v>143.27855035819636</v>
      </c>
      <c r="E20" s="31">
        <v>32</v>
      </c>
      <c r="F20" s="36">
        <f t="shared" si="3"/>
        <v>94.117647058823522</v>
      </c>
      <c r="G20" s="31">
        <v>34</v>
      </c>
      <c r="H20" s="36">
        <f t="shared" si="3"/>
        <v>106.25</v>
      </c>
      <c r="I20" s="31">
        <v>36</v>
      </c>
      <c r="J20" s="36">
        <f t="shared" si="3"/>
        <v>105.88235294117646</v>
      </c>
    </row>
    <row r="21" spans="1:10" s="22" customFormat="1" x14ac:dyDescent="0.25">
      <c r="A21" s="10" t="s">
        <v>36</v>
      </c>
      <c r="B21" s="31">
        <v>450.19</v>
      </c>
      <c r="C21" s="31">
        <v>571</v>
      </c>
      <c r="D21" s="36">
        <f t="shared" si="2"/>
        <v>126.83533619138586</v>
      </c>
      <c r="E21" s="31">
        <v>0</v>
      </c>
      <c r="F21" s="36">
        <f t="shared" si="3"/>
        <v>0</v>
      </c>
      <c r="G21" s="31">
        <v>0</v>
      </c>
      <c r="H21" s="36"/>
      <c r="I21" s="31">
        <v>0</v>
      </c>
      <c r="J21" s="36"/>
    </row>
    <row r="22" spans="1:10" s="22" customFormat="1" x14ac:dyDescent="0.25">
      <c r="A22" s="10" t="s">
        <v>35</v>
      </c>
      <c r="B22" s="31">
        <v>213.09</v>
      </c>
      <c r="C22" s="31">
        <v>246</v>
      </c>
      <c r="D22" s="36">
        <f>C22/B22%</f>
        <v>115.44417851611995</v>
      </c>
      <c r="E22" s="31">
        <v>276</v>
      </c>
      <c r="F22" s="36">
        <f t="shared" si="3"/>
        <v>112.19512195121952</v>
      </c>
      <c r="G22" s="31">
        <v>290</v>
      </c>
      <c r="H22" s="36">
        <f t="shared" si="3"/>
        <v>105.07246376811595</v>
      </c>
      <c r="I22" s="31">
        <v>305</v>
      </c>
      <c r="J22" s="36">
        <f t="shared" si="3"/>
        <v>105.17241379310344</v>
      </c>
    </row>
    <row r="23" spans="1:10" s="22" customFormat="1" x14ac:dyDescent="0.25">
      <c r="A23" s="12" t="s">
        <v>34</v>
      </c>
      <c r="B23" s="43">
        <v>472.53</v>
      </c>
      <c r="C23" s="43">
        <v>407</v>
      </c>
      <c r="D23" s="42">
        <f t="shared" si="2"/>
        <v>86.132097432967228</v>
      </c>
      <c r="E23" s="43">
        <v>227</v>
      </c>
      <c r="F23" s="42">
        <f t="shared" si="3"/>
        <v>55.77395577395577</v>
      </c>
      <c r="G23" s="43">
        <v>272</v>
      </c>
      <c r="H23" s="42">
        <f t="shared" si="3"/>
        <v>119.8237885462555</v>
      </c>
      <c r="I23" s="43">
        <v>326</v>
      </c>
      <c r="J23" s="42">
        <f t="shared" si="3"/>
        <v>119.85294117647058</v>
      </c>
    </row>
    <row r="24" spans="1:10" s="22" customFormat="1" x14ac:dyDescent="0.25">
      <c r="A24" s="12" t="s">
        <v>33</v>
      </c>
      <c r="B24" s="43">
        <f>B25+B27+B28+B30+B31+B32</f>
        <v>3416.6800000000003</v>
      </c>
      <c r="C24" s="43">
        <f>C25+C27+C28+C30+C31+C32</f>
        <v>16562.28</v>
      </c>
      <c r="D24" s="42">
        <f t="shared" si="2"/>
        <v>484.74776683798302</v>
      </c>
      <c r="E24" s="43">
        <f>E25+E27+E28+E30+E31+E32</f>
        <v>473</v>
      </c>
      <c r="F24" s="42">
        <f t="shared" si="3"/>
        <v>2.8558869914045655</v>
      </c>
      <c r="G24" s="43">
        <f>G25+G27+G28+G30+G31+G32</f>
        <v>498</v>
      </c>
      <c r="H24" s="42">
        <f t="shared" si="3"/>
        <v>105.28541226215644</v>
      </c>
      <c r="I24" s="43">
        <f>I25+I27+I28+I30+I31+I32</f>
        <v>509</v>
      </c>
      <c r="J24" s="42">
        <f t="shared" si="3"/>
        <v>102.20883534136546</v>
      </c>
    </row>
    <row r="25" spans="1:10" s="15" customFormat="1" x14ac:dyDescent="0.2">
      <c r="A25" s="12" t="s">
        <v>31</v>
      </c>
      <c r="B25" s="43">
        <f>SUM(B26:B26)</f>
        <v>42.08</v>
      </c>
      <c r="C25" s="43">
        <f>SUM(C26:C26)</f>
        <v>100</v>
      </c>
      <c r="D25" s="42">
        <f t="shared" si="2"/>
        <v>237.6425855513308</v>
      </c>
      <c r="E25" s="43">
        <f>SUM(E26:E26)</f>
        <v>0</v>
      </c>
      <c r="F25" s="42">
        <f t="shared" si="3"/>
        <v>0</v>
      </c>
      <c r="G25" s="43">
        <f>SUM(G26:G26)</f>
        <v>0</v>
      </c>
      <c r="H25" s="42"/>
      <c r="I25" s="43">
        <f>SUM(I26:I26)</f>
        <v>0</v>
      </c>
      <c r="J25" s="42"/>
    </row>
    <row r="26" spans="1:10" s="15" customFormat="1" ht="31.5" x14ac:dyDescent="0.2">
      <c r="A26" s="10" t="s">
        <v>30</v>
      </c>
      <c r="B26" s="31">
        <v>42.08</v>
      </c>
      <c r="C26" s="31">
        <v>100</v>
      </c>
      <c r="D26" s="36">
        <f>C26/B26%</f>
        <v>237.6425855513308</v>
      </c>
      <c r="E26" s="31">
        <v>0</v>
      </c>
      <c r="F26" s="36">
        <f t="shared" si="3"/>
        <v>0</v>
      </c>
      <c r="G26" s="31">
        <v>0</v>
      </c>
      <c r="H26" s="36"/>
      <c r="I26" s="31">
        <v>0</v>
      </c>
      <c r="J26" s="36"/>
    </row>
    <row r="27" spans="1:10" s="15" customFormat="1" ht="31.5" x14ac:dyDescent="0.2">
      <c r="A27" s="12" t="s">
        <v>29</v>
      </c>
      <c r="B27" s="43">
        <v>211.96</v>
      </c>
      <c r="C27" s="43">
        <v>2</v>
      </c>
      <c r="D27" s="42">
        <f>C27/B27%</f>
        <v>0.94357425929420635</v>
      </c>
      <c r="E27" s="43">
        <v>30</v>
      </c>
      <c r="F27" s="42">
        <f>E27/C27%</f>
        <v>1500</v>
      </c>
      <c r="G27" s="43">
        <v>31</v>
      </c>
      <c r="H27" s="42">
        <f t="shared" si="3"/>
        <v>103.33333333333334</v>
      </c>
      <c r="I27" s="43">
        <v>32</v>
      </c>
      <c r="J27" s="42">
        <f t="shared" si="3"/>
        <v>103.22580645161291</v>
      </c>
    </row>
    <row r="28" spans="1:10" s="15" customFormat="1" x14ac:dyDescent="0.2">
      <c r="A28" s="12" t="s">
        <v>32</v>
      </c>
      <c r="B28" s="43">
        <f>B29</f>
        <v>188.89</v>
      </c>
      <c r="C28" s="43">
        <f>C29</f>
        <v>175</v>
      </c>
      <c r="D28" s="36">
        <f t="shared" si="2"/>
        <v>92.646513844036221</v>
      </c>
      <c r="E28" s="43">
        <f>E29</f>
        <v>190</v>
      </c>
      <c r="F28" s="36">
        <f t="shared" si="3"/>
        <v>108.57142857142857</v>
      </c>
      <c r="G28" s="43">
        <f>G29</f>
        <v>197</v>
      </c>
      <c r="H28" s="36">
        <f t="shared" si="3"/>
        <v>103.68421052631579</v>
      </c>
      <c r="I28" s="43">
        <f>I29</f>
        <v>204</v>
      </c>
      <c r="J28" s="36">
        <f t="shared" si="3"/>
        <v>103.55329949238579</v>
      </c>
    </row>
    <row r="29" spans="1:10" s="15" customFormat="1" x14ac:dyDescent="0.25">
      <c r="A29" s="21" t="s">
        <v>104</v>
      </c>
      <c r="B29" s="31">
        <v>188.89</v>
      </c>
      <c r="C29" s="31">
        <v>175</v>
      </c>
      <c r="D29" s="36">
        <f t="shared" si="2"/>
        <v>92.646513844036221</v>
      </c>
      <c r="E29" s="31">
        <v>190</v>
      </c>
      <c r="F29" s="36">
        <f t="shared" si="3"/>
        <v>108.57142857142857</v>
      </c>
      <c r="G29" s="31">
        <v>197</v>
      </c>
      <c r="H29" s="36">
        <f t="shared" si="3"/>
        <v>103.68421052631579</v>
      </c>
      <c r="I29" s="31">
        <v>204</v>
      </c>
      <c r="J29" s="36">
        <f t="shared" si="3"/>
        <v>103.55329949238579</v>
      </c>
    </row>
    <row r="30" spans="1:10" s="15" customFormat="1" ht="31.5" x14ac:dyDescent="0.2">
      <c r="A30" s="12" t="s">
        <v>28</v>
      </c>
      <c r="B30" s="43">
        <v>58.87</v>
      </c>
      <c r="C30" s="43">
        <v>73</v>
      </c>
      <c r="D30" s="42">
        <f t="shared" si="2"/>
        <v>124.00203838967217</v>
      </c>
      <c r="E30" s="43">
        <v>77</v>
      </c>
      <c r="F30" s="42">
        <f t="shared" si="3"/>
        <v>105.47945205479452</v>
      </c>
      <c r="G30" s="43">
        <v>80</v>
      </c>
      <c r="H30" s="42">
        <f t="shared" si="3"/>
        <v>103.8961038961039</v>
      </c>
      <c r="I30" s="43">
        <v>83</v>
      </c>
      <c r="J30" s="42">
        <f t="shared" si="3"/>
        <v>103.75</v>
      </c>
    </row>
    <row r="31" spans="1:10" s="15" customFormat="1" x14ac:dyDescent="0.2">
      <c r="A31" s="12" t="s">
        <v>27</v>
      </c>
      <c r="B31" s="43">
        <v>3</v>
      </c>
      <c r="C31" s="43">
        <v>190</v>
      </c>
      <c r="D31" s="42">
        <f t="shared" si="2"/>
        <v>6333.3333333333339</v>
      </c>
      <c r="E31" s="43">
        <v>176</v>
      </c>
      <c r="F31" s="42">
        <f t="shared" si="3"/>
        <v>92.631578947368425</v>
      </c>
      <c r="G31" s="43">
        <v>190</v>
      </c>
      <c r="H31" s="42">
        <f t="shared" si="3"/>
        <v>107.95454545454545</v>
      </c>
      <c r="I31" s="43">
        <v>190</v>
      </c>
      <c r="J31" s="42">
        <f t="shared" si="3"/>
        <v>100</v>
      </c>
    </row>
    <row r="32" spans="1:10" s="15" customFormat="1" x14ac:dyDescent="0.2">
      <c r="A32" s="12" t="s">
        <v>26</v>
      </c>
      <c r="B32" s="43">
        <v>2911.88</v>
      </c>
      <c r="C32" s="43">
        <v>16022.28</v>
      </c>
      <c r="D32" s="42">
        <f t="shared" si="2"/>
        <v>550.23833399728017</v>
      </c>
      <c r="E32" s="43">
        <v>0</v>
      </c>
      <c r="F32" s="42">
        <f t="shared" si="3"/>
        <v>0</v>
      </c>
      <c r="G32" s="43">
        <v>0</v>
      </c>
      <c r="H32" s="42"/>
      <c r="I32" s="43">
        <v>0</v>
      </c>
      <c r="J32" s="42"/>
    </row>
    <row r="33" spans="1:12" s="15" customFormat="1" ht="31.5" x14ac:dyDescent="0.2">
      <c r="A33" s="12" t="s">
        <v>25</v>
      </c>
      <c r="B33" s="43">
        <f>B7+B24</f>
        <v>49080.29</v>
      </c>
      <c r="C33" s="43">
        <f>C7+C24</f>
        <v>70766.28</v>
      </c>
      <c r="D33" s="42">
        <f t="shared" si="2"/>
        <v>144.18472262490707</v>
      </c>
      <c r="E33" s="43">
        <f>E7+E24</f>
        <v>79698</v>
      </c>
      <c r="F33" s="42">
        <f>E33/C33%</f>
        <v>112.62143495461399</v>
      </c>
      <c r="G33" s="43">
        <f>G7+G24</f>
        <v>94938</v>
      </c>
      <c r="H33" s="42">
        <f t="shared" si="3"/>
        <v>119.12218625310547</v>
      </c>
      <c r="I33" s="43">
        <f>I7+I24</f>
        <v>107730</v>
      </c>
      <c r="J33" s="42">
        <f t="shared" si="3"/>
        <v>113.47405675282816</v>
      </c>
    </row>
    <row r="34" spans="1:12" s="15" customFormat="1" x14ac:dyDescent="0.2">
      <c r="A34" s="12" t="s">
        <v>62</v>
      </c>
      <c r="B34" s="52">
        <v>10994.7</v>
      </c>
      <c r="C34" s="52">
        <f>B73</f>
        <v>7076.7250000000058</v>
      </c>
      <c r="D34" s="42"/>
      <c r="E34" s="43"/>
      <c r="F34" s="42"/>
      <c r="G34" s="43">
        <v>0</v>
      </c>
      <c r="H34" s="42"/>
      <c r="I34" s="43">
        <v>0</v>
      </c>
      <c r="J34" s="42"/>
    </row>
    <row r="35" spans="1:12" s="15" customFormat="1" ht="31.5" x14ac:dyDescent="0.2">
      <c r="A35" s="12" t="s">
        <v>24</v>
      </c>
      <c r="B35" s="31"/>
      <c r="C35" s="31"/>
      <c r="D35" s="36"/>
      <c r="E35" s="31"/>
      <c r="F35" s="36"/>
      <c r="G35" s="31"/>
      <c r="H35" s="36"/>
      <c r="I35" s="31"/>
      <c r="J35" s="36"/>
    </row>
    <row r="36" spans="1:12" s="15" customFormat="1" ht="31.5" x14ac:dyDescent="0.2">
      <c r="A36" s="12" t="s">
        <v>23</v>
      </c>
      <c r="B36" s="31">
        <v>-262.99599999999998</v>
      </c>
      <c r="C36" s="31"/>
      <c r="D36" s="36"/>
      <c r="E36" s="31"/>
      <c r="F36" s="36"/>
      <c r="G36" s="31"/>
      <c r="H36" s="36"/>
      <c r="I36" s="31"/>
      <c r="J36" s="36"/>
    </row>
    <row r="37" spans="1:12" s="15" customFormat="1" x14ac:dyDescent="0.2">
      <c r="A37" s="14" t="s">
        <v>22</v>
      </c>
      <c r="B37" s="35">
        <f>B38+B36</f>
        <v>202747.33500000002</v>
      </c>
      <c r="C37" s="35">
        <f>C38</f>
        <v>231847.44700000001</v>
      </c>
      <c r="D37" s="36">
        <f t="shared" ref="D37:D88" si="4">C37/B37%</f>
        <v>114.35289494680657</v>
      </c>
      <c r="E37" s="35">
        <f>E38</f>
        <v>265075.91200000001</v>
      </c>
      <c r="F37" s="36">
        <f t="shared" si="3"/>
        <v>114.33203834243643</v>
      </c>
      <c r="G37" s="35">
        <f>G38</f>
        <v>153303.535</v>
      </c>
      <c r="H37" s="36">
        <f t="shared" si="3"/>
        <v>57.833823467143255</v>
      </c>
      <c r="I37" s="35">
        <f>I38</f>
        <v>173672.09</v>
      </c>
      <c r="J37" s="36">
        <f t="shared" si="3"/>
        <v>113.28642226025642</v>
      </c>
    </row>
    <row r="38" spans="1:12" s="15" customFormat="1" ht="31.5" x14ac:dyDescent="0.2">
      <c r="A38" s="16" t="s">
        <v>21</v>
      </c>
      <c r="B38" s="35">
        <f>B40+B43+B53+B64</f>
        <v>203010.33100000003</v>
      </c>
      <c r="C38" s="35">
        <f>C40+C43+C53+C64</f>
        <v>231847.44700000001</v>
      </c>
      <c r="D38" s="36">
        <f>C38/B38%</f>
        <v>114.20475295909939</v>
      </c>
      <c r="E38" s="35">
        <f>E40+E43+E53+E64</f>
        <v>265075.91200000001</v>
      </c>
      <c r="F38" s="36">
        <f t="shared" si="3"/>
        <v>114.33203834243643</v>
      </c>
      <c r="G38" s="35">
        <f>G40+G43+G53+G64</f>
        <v>153303.535</v>
      </c>
      <c r="H38" s="36">
        <f t="shared" si="3"/>
        <v>57.833823467143255</v>
      </c>
      <c r="I38" s="35">
        <f>I40+I43+I53+I64</f>
        <v>173672.09</v>
      </c>
      <c r="J38" s="36">
        <f t="shared" si="3"/>
        <v>113.28642226025642</v>
      </c>
    </row>
    <row r="39" spans="1:12" s="15" customFormat="1" x14ac:dyDescent="0.2">
      <c r="A39" s="16" t="s">
        <v>20</v>
      </c>
      <c r="B39" s="37"/>
      <c r="C39" s="37"/>
      <c r="D39" s="36"/>
      <c r="E39" s="37"/>
      <c r="F39" s="36"/>
      <c r="G39" s="37"/>
      <c r="H39" s="36"/>
      <c r="I39" s="37"/>
      <c r="J39" s="36"/>
      <c r="L39" s="69"/>
    </row>
    <row r="40" spans="1:12" s="19" customFormat="1" x14ac:dyDescent="0.2">
      <c r="A40" s="18" t="s">
        <v>19</v>
      </c>
      <c r="B40" s="54">
        <f>SUM(B41:B42)</f>
        <v>50479</v>
      </c>
      <c r="C40" s="54">
        <f>SUM(C41:C42)</f>
        <v>52542</v>
      </c>
      <c r="D40" s="42">
        <f t="shared" si="4"/>
        <v>104.08684799619644</v>
      </c>
      <c r="E40" s="54">
        <f>SUM(E41:E42)</f>
        <v>49577</v>
      </c>
      <c r="F40" s="42">
        <f t="shared" si="3"/>
        <v>94.356895436032133</v>
      </c>
      <c r="G40" s="54">
        <f>SUM(G41:G42)</f>
        <v>17633.7</v>
      </c>
      <c r="H40" s="42">
        <f t="shared" si="3"/>
        <v>35.568307884704602</v>
      </c>
      <c r="I40" s="54">
        <f>SUM(I41:I42)</f>
        <v>17633.7</v>
      </c>
      <c r="J40" s="42">
        <f t="shared" si="3"/>
        <v>100</v>
      </c>
    </row>
    <row r="41" spans="1:12" s="15" customFormat="1" ht="31.5" x14ac:dyDescent="0.2">
      <c r="A41" s="16" t="s">
        <v>18</v>
      </c>
      <c r="B41" s="37">
        <v>33102</v>
      </c>
      <c r="C41" s="37">
        <v>48665</v>
      </c>
      <c r="D41" s="36">
        <f t="shared" si="4"/>
        <v>147.0152860854329</v>
      </c>
      <c r="E41" s="37">
        <v>42985</v>
      </c>
      <c r="F41" s="36">
        <f>E41/C41%</f>
        <v>88.328367409842812</v>
      </c>
      <c r="G41" s="37">
        <v>17633.7</v>
      </c>
      <c r="H41" s="36">
        <f t="shared" si="3"/>
        <v>41.022914970338491</v>
      </c>
      <c r="I41" s="37">
        <v>17633.7</v>
      </c>
      <c r="J41" s="36">
        <f t="shared" si="3"/>
        <v>100</v>
      </c>
      <c r="L41" s="69"/>
    </row>
    <row r="42" spans="1:12" s="15" customFormat="1" ht="31.5" x14ac:dyDescent="0.2">
      <c r="A42" s="16" t="s">
        <v>17</v>
      </c>
      <c r="B42" s="37">
        <v>17377</v>
      </c>
      <c r="C42" s="37">
        <v>3877</v>
      </c>
      <c r="D42" s="36">
        <f t="shared" si="4"/>
        <v>22.311100880474189</v>
      </c>
      <c r="E42" s="37">
        <v>6592</v>
      </c>
      <c r="F42" s="36">
        <f t="shared" si="3"/>
        <v>170.0283724529275</v>
      </c>
      <c r="G42" s="55">
        <v>0</v>
      </c>
      <c r="H42" s="36">
        <f t="shared" si="3"/>
        <v>0</v>
      </c>
      <c r="I42" s="55">
        <v>0</v>
      </c>
      <c r="J42" s="36"/>
    </row>
    <row r="43" spans="1:12" s="19" customFormat="1" ht="31.5" x14ac:dyDescent="0.2">
      <c r="A43" s="16" t="s">
        <v>55</v>
      </c>
      <c r="B43" s="35">
        <f>SUM(B44:B49)</f>
        <v>18820.980000000003</v>
      </c>
      <c r="C43" s="35">
        <f>SUM(C44:C49)</f>
        <v>22566.292000000001</v>
      </c>
      <c r="D43" s="39">
        <f t="shared" si="4"/>
        <v>119.89966516090021</v>
      </c>
      <c r="E43" s="35">
        <f>SUM(E44:E52)</f>
        <v>21323.413</v>
      </c>
      <c r="F43" s="39">
        <f t="shared" si="3"/>
        <v>94.492320670139335</v>
      </c>
      <c r="G43" s="35">
        <f>SUM(G44:G52)</f>
        <v>15510.835999999999</v>
      </c>
      <c r="H43" s="35">
        <f>SUM(H44:H52)</f>
        <v>218.23135389395628</v>
      </c>
      <c r="I43" s="35">
        <f>SUM(I44:I52)</f>
        <v>15511.491</v>
      </c>
      <c r="J43" s="39">
        <f t="shared" si="3"/>
        <v>100.00422285426781</v>
      </c>
    </row>
    <row r="44" spans="1:12" s="19" customFormat="1" ht="57.75" customHeight="1" x14ac:dyDescent="0.2">
      <c r="A44" s="16" t="s">
        <v>79</v>
      </c>
      <c r="B44" s="73">
        <v>385.86200000000002</v>
      </c>
      <c r="C44" s="37">
        <v>379.74200000000002</v>
      </c>
      <c r="D44" s="36">
        <v>0</v>
      </c>
      <c r="E44" s="37">
        <v>394.57299999999998</v>
      </c>
      <c r="F44" s="36">
        <f t="shared" si="3"/>
        <v>103.90554639729078</v>
      </c>
      <c r="G44" s="37">
        <v>466.50900000000001</v>
      </c>
      <c r="H44" s="36">
        <f t="shared" si="3"/>
        <v>118.23135389395627</v>
      </c>
      <c r="I44" s="37">
        <v>470.56599999999997</v>
      </c>
      <c r="J44" s="36">
        <f t="shared" si="3"/>
        <v>100.86965096064598</v>
      </c>
    </row>
    <row r="45" spans="1:12" s="19" customFormat="1" ht="78.75" x14ac:dyDescent="0.2">
      <c r="A45" s="16" t="s">
        <v>65</v>
      </c>
      <c r="B45" s="74">
        <v>2198</v>
      </c>
      <c r="C45" s="37">
        <v>2487.7649999999999</v>
      </c>
      <c r="D45" s="36">
        <f t="shared" si="4"/>
        <v>113.18312101910827</v>
      </c>
      <c r="E45" s="37">
        <v>2478.94</v>
      </c>
      <c r="F45" s="36">
        <f>E45/C45%</f>
        <v>99.645263921632477</v>
      </c>
      <c r="G45" s="37">
        <v>2255.3270000000002</v>
      </c>
      <c r="H45" s="36"/>
      <c r="I45" s="37">
        <v>2251.9250000000002</v>
      </c>
      <c r="J45" s="36"/>
    </row>
    <row r="46" spans="1:12" s="19" customFormat="1" ht="47.25" x14ac:dyDescent="0.2">
      <c r="A46" s="16" t="s">
        <v>66</v>
      </c>
      <c r="B46" s="37">
        <v>1363.9069999999999</v>
      </c>
      <c r="C46" s="37">
        <v>5020.7849999999999</v>
      </c>
      <c r="D46" s="38">
        <v>0</v>
      </c>
      <c r="E46" s="37">
        <v>5660.9</v>
      </c>
      <c r="F46" s="36">
        <v>0</v>
      </c>
      <c r="G46" s="37">
        <v>0</v>
      </c>
      <c r="H46" s="36"/>
      <c r="I46" s="37">
        <v>0</v>
      </c>
      <c r="J46" s="36">
        <v>0</v>
      </c>
    </row>
    <row r="47" spans="1:12" s="19" customFormat="1" ht="47.25" x14ac:dyDescent="0.2">
      <c r="A47" s="16" t="s">
        <v>67</v>
      </c>
      <c r="B47" s="75">
        <v>2020.202</v>
      </c>
      <c r="C47" s="37">
        <v>3465</v>
      </c>
      <c r="D47" s="36"/>
      <c r="E47" s="37">
        <v>3031</v>
      </c>
      <c r="F47" s="36">
        <f>E47/C47%</f>
        <v>87.474747474747474</v>
      </c>
      <c r="G47" s="37">
        <v>3031</v>
      </c>
      <c r="H47" s="36">
        <f>G47/E47%</f>
        <v>100</v>
      </c>
      <c r="I47" s="37">
        <v>3031</v>
      </c>
      <c r="J47" s="36">
        <f>I47/G47%</f>
        <v>100</v>
      </c>
    </row>
    <row r="48" spans="1:12" s="19" customFormat="1" ht="62.45" customHeight="1" x14ac:dyDescent="0.2">
      <c r="A48" s="16" t="s">
        <v>82</v>
      </c>
      <c r="B48" s="75">
        <v>4574.3609999999999</v>
      </c>
      <c r="C48" s="37"/>
      <c r="D48" s="36"/>
      <c r="E48" s="37"/>
      <c r="F48" s="36"/>
      <c r="G48" s="37"/>
      <c r="H48" s="36"/>
      <c r="I48" s="37"/>
      <c r="J48" s="36"/>
    </row>
    <row r="49" spans="1:10" s="19" customFormat="1" x14ac:dyDescent="0.2">
      <c r="A49" s="16" t="s">
        <v>68</v>
      </c>
      <c r="B49" s="75">
        <f>SUM(B50:B52)</f>
        <v>8278.648000000001</v>
      </c>
      <c r="C49" s="37">
        <f>C50+C51+C52</f>
        <v>11213</v>
      </c>
      <c r="D49" s="38">
        <f>C49/B49%</f>
        <v>135.44482142494763</v>
      </c>
      <c r="E49" s="37"/>
      <c r="F49" s="38">
        <f>E49/C49%</f>
        <v>0</v>
      </c>
      <c r="G49" s="37"/>
      <c r="H49" s="38"/>
      <c r="I49" s="37"/>
      <c r="J49" s="38"/>
    </row>
    <row r="50" spans="1:10" s="19" customFormat="1" ht="47.25" x14ac:dyDescent="0.2">
      <c r="A50" s="16" t="s">
        <v>69</v>
      </c>
      <c r="B50" s="37">
        <v>301</v>
      </c>
      <c r="C50" s="37">
        <v>401</v>
      </c>
      <c r="D50" s="38"/>
      <c r="E50" s="37">
        <v>1476</v>
      </c>
      <c r="F50" s="38"/>
      <c r="G50" s="37">
        <v>1476</v>
      </c>
      <c r="H50" s="38"/>
      <c r="I50" s="37">
        <v>1476</v>
      </c>
      <c r="J50" s="38"/>
    </row>
    <row r="51" spans="1:10" s="19" customFormat="1" ht="63.75" customHeight="1" x14ac:dyDescent="0.2">
      <c r="A51" s="16" t="s">
        <v>70</v>
      </c>
      <c r="B51" s="37">
        <v>7977.6480000000001</v>
      </c>
      <c r="C51" s="37">
        <v>10332</v>
      </c>
      <c r="D51" s="38">
        <v>0</v>
      </c>
      <c r="E51" s="37">
        <v>8282</v>
      </c>
      <c r="F51" s="38">
        <v>0</v>
      </c>
      <c r="G51" s="37">
        <v>8282</v>
      </c>
      <c r="H51" s="38">
        <v>0</v>
      </c>
      <c r="I51" s="37">
        <v>8282</v>
      </c>
      <c r="J51" s="38">
        <v>0</v>
      </c>
    </row>
    <row r="52" spans="1:10" s="19" customFormat="1" ht="64.150000000000006" customHeight="1" x14ac:dyDescent="0.2">
      <c r="A52" s="70" t="s">
        <v>111</v>
      </c>
      <c r="B52" s="37"/>
      <c r="C52" s="37">
        <v>480</v>
      </c>
      <c r="D52" s="38">
        <v>0</v>
      </c>
      <c r="E52" s="37"/>
      <c r="F52" s="38">
        <v>0</v>
      </c>
      <c r="G52" s="37"/>
      <c r="H52" s="38">
        <v>0</v>
      </c>
      <c r="I52" s="37"/>
      <c r="J52" s="38">
        <v>0</v>
      </c>
    </row>
    <row r="53" spans="1:10" s="19" customFormat="1" ht="31.5" x14ac:dyDescent="0.2">
      <c r="A53" s="16" t="s">
        <v>56</v>
      </c>
      <c r="B53" s="35">
        <f>SUM(B54:B62)</f>
        <v>126500.68600000002</v>
      </c>
      <c r="C53" s="35">
        <f>SUM(C54:C62)</f>
        <v>147840.98500000002</v>
      </c>
      <c r="D53" s="39">
        <f t="shared" si="4"/>
        <v>116.8697100978567</v>
      </c>
      <c r="E53" s="35">
        <f>SUM(E54:E62)</f>
        <v>185284.7</v>
      </c>
      <c r="F53" s="39">
        <f t="shared" si="3"/>
        <v>125.32701943239893</v>
      </c>
      <c r="G53" s="35">
        <f>SUM(G54:G62)</f>
        <v>111268.2</v>
      </c>
      <c r="H53" s="39">
        <f>SUM(H54:H65)</f>
        <v>570.78624626476892</v>
      </c>
      <c r="I53" s="35">
        <f>SUM(I54:I62)</f>
        <v>131636.1</v>
      </c>
      <c r="J53" s="39">
        <f t="shared" si="3"/>
        <v>118.30523006573307</v>
      </c>
    </row>
    <row r="54" spans="1:10" s="19" customFormat="1" ht="47.25" x14ac:dyDescent="0.2">
      <c r="A54" s="16" t="s">
        <v>57</v>
      </c>
      <c r="B54" s="37">
        <v>922.84199999999998</v>
      </c>
      <c r="C54" s="37">
        <v>1775</v>
      </c>
      <c r="D54" s="38">
        <f t="shared" si="4"/>
        <v>192.34061735378322</v>
      </c>
      <c r="E54" s="37">
        <v>2464</v>
      </c>
      <c r="F54" s="38">
        <f t="shared" si="3"/>
        <v>138.81690140845072</v>
      </c>
      <c r="G54" s="37">
        <v>2464</v>
      </c>
      <c r="H54" s="38">
        <f t="shared" si="3"/>
        <v>100</v>
      </c>
      <c r="I54" s="37">
        <v>2464</v>
      </c>
      <c r="J54" s="38">
        <f t="shared" si="3"/>
        <v>100</v>
      </c>
    </row>
    <row r="55" spans="1:10" s="19" customFormat="1" ht="35.25" customHeight="1" x14ac:dyDescent="0.2">
      <c r="A55" s="16" t="s">
        <v>58</v>
      </c>
      <c r="B55" s="37">
        <v>119033.61</v>
      </c>
      <c r="C55" s="37">
        <v>137052.14000000001</v>
      </c>
      <c r="D55" s="38">
        <f t="shared" si="4"/>
        <v>115.13734650238703</v>
      </c>
      <c r="E55" s="37">
        <v>178768</v>
      </c>
      <c r="F55" s="38">
        <f t="shared" si="3"/>
        <v>130.43794865224285</v>
      </c>
      <c r="G55" s="37">
        <v>104692.5</v>
      </c>
      <c r="H55" s="38">
        <f t="shared" si="3"/>
        <v>58.563333482502458</v>
      </c>
      <c r="I55" s="37">
        <v>124904</v>
      </c>
      <c r="J55" s="38">
        <f t="shared" si="3"/>
        <v>119.3055854048762</v>
      </c>
    </row>
    <row r="56" spans="1:10" s="19" customFormat="1" ht="63" x14ac:dyDescent="0.2">
      <c r="A56" s="16" t="s">
        <v>71</v>
      </c>
      <c r="B56" s="75">
        <v>2531.884</v>
      </c>
      <c r="C56" s="40">
        <v>3716.3629999999998</v>
      </c>
      <c r="D56" s="38">
        <f t="shared" si="4"/>
        <v>146.78251452278224</v>
      </c>
      <c r="E56" s="37">
        <v>0</v>
      </c>
      <c r="F56" s="38">
        <f t="shared" si="3"/>
        <v>0</v>
      </c>
      <c r="G56" s="37">
        <v>0</v>
      </c>
      <c r="H56" s="38"/>
      <c r="I56" s="37">
        <v>0</v>
      </c>
      <c r="J56" s="38">
        <v>0</v>
      </c>
    </row>
    <row r="57" spans="1:10" s="19" customFormat="1" ht="63" x14ac:dyDescent="0.2">
      <c r="A57" s="16" t="s">
        <v>105</v>
      </c>
      <c r="B57" s="74">
        <v>6</v>
      </c>
      <c r="C57" s="37">
        <v>10</v>
      </c>
      <c r="D57" s="38">
        <f t="shared" si="4"/>
        <v>166.66666666666669</v>
      </c>
      <c r="E57" s="37">
        <v>0</v>
      </c>
      <c r="F57" s="38">
        <f t="shared" si="3"/>
        <v>0</v>
      </c>
      <c r="G57" s="37">
        <v>0</v>
      </c>
      <c r="H57" s="38"/>
      <c r="I57" s="37">
        <v>0</v>
      </c>
      <c r="J57" s="38"/>
    </row>
    <row r="58" spans="1:10" s="19" customFormat="1" ht="47.25" hidden="1" x14ac:dyDescent="0.2">
      <c r="A58" s="16" t="s">
        <v>72</v>
      </c>
      <c r="B58" s="74"/>
      <c r="C58" s="37"/>
      <c r="D58" s="38" t="e">
        <f t="shared" si="4"/>
        <v>#DIV/0!</v>
      </c>
      <c r="E58" s="37"/>
      <c r="F58" s="38"/>
      <c r="G58" s="37"/>
      <c r="H58" s="38"/>
      <c r="I58" s="37"/>
      <c r="J58" s="38"/>
    </row>
    <row r="59" spans="1:10" s="19" customFormat="1" ht="31.5" x14ac:dyDescent="0.2">
      <c r="A59" s="16" t="s">
        <v>73</v>
      </c>
      <c r="B59" s="74">
        <v>1815</v>
      </c>
      <c r="C59" s="37">
        <v>2588.982</v>
      </c>
      <c r="D59" s="38">
        <f t="shared" si="4"/>
        <v>142.64363636363638</v>
      </c>
      <c r="E59" s="37">
        <v>1100</v>
      </c>
      <c r="F59" s="38">
        <f t="shared" si="3"/>
        <v>42.48774228635039</v>
      </c>
      <c r="G59" s="37">
        <v>1100</v>
      </c>
      <c r="H59" s="38">
        <f t="shared" si="3"/>
        <v>100</v>
      </c>
      <c r="I59" s="37">
        <v>1100</v>
      </c>
      <c r="J59" s="38">
        <f t="shared" si="3"/>
        <v>100</v>
      </c>
    </row>
    <row r="60" spans="1:10" s="19" customFormat="1" ht="63" hidden="1" x14ac:dyDescent="0.2">
      <c r="A60" s="16" t="s">
        <v>74</v>
      </c>
      <c r="B60" s="74"/>
      <c r="C60" s="40"/>
      <c r="D60" s="38" t="e">
        <f t="shared" si="4"/>
        <v>#DIV/0!</v>
      </c>
      <c r="E60" s="37"/>
      <c r="F60" s="38" t="e">
        <f t="shared" si="3"/>
        <v>#DIV/0!</v>
      </c>
      <c r="G60" s="37"/>
      <c r="H60" s="38"/>
      <c r="I60" s="37"/>
      <c r="J60" s="38" t="e">
        <f t="shared" si="3"/>
        <v>#DIV/0!</v>
      </c>
    </row>
    <row r="61" spans="1:10" s="19" customFormat="1" ht="60.6" customHeight="1" x14ac:dyDescent="0.2">
      <c r="A61" s="68" t="s">
        <v>109</v>
      </c>
      <c r="B61" s="74">
        <v>1941.55</v>
      </c>
      <c r="C61" s="40">
        <v>2348</v>
      </c>
      <c r="D61" s="38"/>
      <c r="E61" s="37">
        <v>2470</v>
      </c>
      <c r="F61" s="38"/>
      <c r="G61" s="37">
        <v>2470</v>
      </c>
      <c r="H61" s="38"/>
      <c r="I61" s="37">
        <v>2470</v>
      </c>
      <c r="J61" s="38"/>
    </row>
    <row r="62" spans="1:10" s="15" customFormat="1" ht="39.6" customHeight="1" x14ac:dyDescent="0.2">
      <c r="A62" s="16" t="s">
        <v>75</v>
      </c>
      <c r="B62" s="74">
        <v>249.8</v>
      </c>
      <c r="C62" s="37">
        <v>350.5</v>
      </c>
      <c r="D62" s="38">
        <f t="shared" si="4"/>
        <v>140.31224979983986</v>
      </c>
      <c r="E62" s="37">
        <v>482.7</v>
      </c>
      <c r="F62" s="38">
        <f t="shared" si="3"/>
        <v>137.7175463623395</v>
      </c>
      <c r="G62" s="37">
        <v>541.70000000000005</v>
      </c>
      <c r="H62" s="38">
        <f t="shared" si="3"/>
        <v>112.22291278226643</v>
      </c>
      <c r="I62" s="37">
        <v>698.1</v>
      </c>
      <c r="J62" s="38">
        <f t="shared" si="3"/>
        <v>128.87206941111316</v>
      </c>
    </row>
    <row r="63" spans="1:10" s="15" customFormat="1" ht="63" hidden="1" x14ac:dyDescent="0.2">
      <c r="A63" s="16" t="s">
        <v>76</v>
      </c>
      <c r="B63" s="37"/>
      <c r="C63" s="37"/>
      <c r="D63" s="38"/>
      <c r="E63" s="37"/>
      <c r="F63" s="38"/>
      <c r="G63" s="37"/>
      <c r="H63" s="38"/>
      <c r="I63" s="37"/>
      <c r="J63" s="38"/>
    </row>
    <row r="64" spans="1:10" s="15" customFormat="1" x14ac:dyDescent="0.2">
      <c r="A64" s="16" t="s">
        <v>63</v>
      </c>
      <c r="B64" s="76">
        <f>B65+B66+B68+B69+B70</f>
        <v>7209.665</v>
      </c>
      <c r="C64" s="35">
        <f>C65+C66+C68+C69+C70</f>
        <v>8898.17</v>
      </c>
      <c r="D64" s="35">
        <f t="shared" ref="D64:F64" si="5">SUM(D65:D66)</f>
        <v>124.63193685657231</v>
      </c>
      <c r="E64" s="35">
        <f>SUM(E65:E70)</f>
        <v>8890.7989999999991</v>
      </c>
      <c r="F64" s="35">
        <f t="shared" si="5"/>
        <v>212.5</v>
      </c>
      <c r="G64" s="35">
        <f>SUM(G65:G70)</f>
        <v>8890.7989999999991</v>
      </c>
      <c r="H64" s="35">
        <f t="shared" si="3"/>
        <v>100.00000000000001</v>
      </c>
      <c r="I64" s="35">
        <f>SUM(I65:I70)</f>
        <v>8890.7989999999991</v>
      </c>
      <c r="J64" s="35">
        <v>100</v>
      </c>
    </row>
    <row r="65" spans="1:211" s="15" customFormat="1" ht="78.75" x14ac:dyDescent="0.2">
      <c r="A65" s="16" t="s">
        <v>77</v>
      </c>
      <c r="B65" s="37">
        <v>6343.2730000000001</v>
      </c>
      <c r="C65" s="37">
        <v>7905.7439999999997</v>
      </c>
      <c r="D65" s="38">
        <f t="shared" si="4"/>
        <v>124.63193685657231</v>
      </c>
      <c r="E65" s="37">
        <v>8235.15</v>
      </c>
      <c r="F65" s="38">
        <f t="shared" si="3"/>
        <v>104.16666666666666</v>
      </c>
      <c r="G65" s="37">
        <v>8235.15</v>
      </c>
      <c r="H65" s="38">
        <f t="shared" si="3"/>
        <v>100</v>
      </c>
      <c r="I65" s="37">
        <v>8235.15</v>
      </c>
      <c r="J65" s="38">
        <f t="shared" si="3"/>
        <v>100</v>
      </c>
    </row>
    <row r="66" spans="1:211" s="15" customFormat="1" ht="150" x14ac:dyDescent="0.2">
      <c r="A66" s="67" t="s">
        <v>108</v>
      </c>
      <c r="B66" s="37">
        <v>59.892000000000003</v>
      </c>
      <c r="C66" s="37">
        <v>179.67599999999999</v>
      </c>
      <c r="D66" s="38">
        <v>0</v>
      </c>
      <c r="E66" s="37">
        <v>194.649</v>
      </c>
      <c r="F66" s="38">
        <f t="shared" si="3"/>
        <v>108.33333333333334</v>
      </c>
      <c r="G66" s="37">
        <v>194.649</v>
      </c>
      <c r="H66" s="38">
        <f t="shared" si="3"/>
        <v>100</v>
      </c>
      <c r="I66" s="37">
        <v>194.649</v>
      </c>
      <c r="J66" s="38">
        <f t="shared" si="3"/>
        <v>100</v>
      </c>
    </row>
    <row r="67" spans="1:211" s="15" customFormat="1" ht="31.5" hidden="1" x14ac:dyDescent="0.2">
      <c r="A67" s="16" t="s">
        <v>16</v>
      </c>
      <c r="B67" s="37"/>
      <c r="C67" s="37"/>
      <c r="D67" s="36"/>
      <c r="E67" s="37"/>
      <c r="F67" s="36"/>
      <c r="G67" s="37"/>
      <c r="H67" s="36"/>
      <c r="I67" s="37"/>
      <c r="J67" s="36"/>
      <c r="HC67" s="17">
        <v>153900.098</v>
      </c>
    </row>
    <row r="68" spans="1:211" s="15" customFormat="1" ht="60" x14ac:dyDescent="0.2">
      <c r="A68" s="66" t="s">
        <v>110</v>
      </c>
      <c r="B68" s="37">
        <v>425.5</v>
      </c>
      <c r="C68" s="37">
        <v>370</v>
      </c>
      <c r="D68" s="36"/>
      <c r="E68" s="37"/>
      <c r="F68" s="36"/>
      <c r="G68" s="37"/>
      <c r="H68" s="36"/>
      <c r="I68" s="37"/>
      <c r="J68" s="36"/>
    </row>
    <row r="69" spans="1:211" s="15" customFormat="1" ht="61.9" customHeight="1" x14ac:dyDescent="0.2">
      <c r="A69" s="66" t="s">
        <v>106</v>
      </c>
      <c r="B69" s="37">
        <v>381</v>
      </c>
      <c r="C69" s="37">
        <v>328</v>
      </c>
      <c r="D69" s="36"/>
      <c r="E69" s="37">
        <v>346</v>
      </c>
      <c r="F69" s="36">
        <f t="shared" si="3"/>
        <v>105.48780487804879</v>
      </c>
      <c r="G69" s="37">
        <v>346</v>
      </c>
      <c r="H69" s="36">
        <f t="shared" si="3"/>
        <v>100</v>
      </c>
      <c r="I69" s="37">
        <v>346</v>
      </c>
      <c r="J69" s="36">
        <f t="shared" si="3"/>
        <v>100</v>
      </c>
    </row>
    <row r="70" spans="1:211" s="15" customFormat="1" ht="90" x14ac:dyDescent="0.2">
      <c r="A70" s="66" t="s">
        <v>107</v>
      </c>
      <c r="B70" s="37"/>
      <c r="C70" s="37">
        <v>114.75</v>
      </c>
      <c r="D70" s="36"/>
      <c r="E70" s="37">
        <v>115</v>
      </c>
      <c r="F70" s="36">
        <f t="shared" si="3"/>
        <v>100.21786492374729</v>
      </c>
      <c r="G70" s="37">
        <v>115</v>
      </c>
      <c r="H70" s="36">
        <f t="shared" si="3"/>
        <v>100.00000000000001</v>
      </c>
      <c r="I70" s="37">
        <v>115</v>
      </c>
      <c r="J70" s="36">
        <f t="shared" si="3"/>
        <v>100.00000000000001</v>
      </c>
    </row>
    <row r="71" spans="1:211" s="13" customFormat="1" x14ac:dyDescent="0.2">
      <c r="A71" s="14" t="s">
        <v>15</v>
      </c>
      <c r="B71" s="35">
        <f>B33+B37</f>
        <v>251827.62500000003</v>
      </c>
      <c r="C71" s="35">
        <f>C33+C37</f>
        <v>302613.72700000001</v>
      </c>
      <c r="D71" s="42">
        <f t="shared" si="4"/>
        <v>120.16700987431382</v>
      </c>
      <c r="E71" s="35">
        <f>E33+E37</f>
        <v>344773.91200000001</v>
      </c>
      <c r="F71" s="42">
        <f t="shared" si="3"/>
        <v>113.93201340136166</v>
      </c>
      <c r="G71" s="35">
        <f>G33+G37</f>
        <v>248241.535</v>
      </c>
      <c r="H71" s="42">
        <f t="shared" si="3"/>
        <v>72.001252519361145</v>
      </c>
      <c r="I71" s="49">
        <f>I33+I37</f>
        <v>281402.08999999997</v>
      </c>
      <c r="J71" s="42">
        <f t="shared" si="3"/>
        <v>113.35818157908182</v>
      </c>
    </row>
    <row r="72" spans="1:211" s="11" customFormat="1" ht="11.25" customHeight="1" x14ac:dyDescent="0.2">
      <c r="A72" s="12"/>
      <c r="B72" s="43"/>
      <c r="C72" s="43"/>
      <c r="D72" s="36"/>
      <c r="E72" s="43"/>
      <c r="F72" s="36"/>
      <c r="G72" s="43"/>
      <c r="H72" s="36"/>
      <c r="I72" s="43"/>
      <c r="J72" s="36"/>
    </row>
    <row r="73" spans="1:211" s="6" customFormat="1" x14ac:dyDescent="0.2">
      <c r="A73" s="5" t="s">
        <v>14</v>
      </c>
      <c r="B73" s="43">
        <f>B71+B34-B92</f>
        <v>7076.7250000000058</v>
      </c>
      <c r="C73" s="43">
        <f>C34+C71-C92</f>
        <v>-4.7999999951571226E-2</v>
      </c>
      <c r="D73" s="42"/>
      <c r="E73" s="43">
        <f>E71-E92</f>
        <v>9.9999999511055648E-3</v>
      </c>
      <c r="F73" s="42"/>
      <c r="G73" s="43">
        <f>G71-G92</f>
        <v>-1.3999999995576218E-2</v>
      </c>
      <c r="H73" s="42"/>
      <c r="I73" s="43">
        <f>I71-I92</f>
        <v>-2.2000000055413693E-2</v>
      </c>
      <c r="J73" s="42"/>
    </row>
    <row r="74" spans="1:211" s="6" customFormat="1" x14ac:dyDescent="0.2">
      <c r="A74" s="8" t="s">
        <v>13</v>
      </c>
      <c r="B74" s="44">
        <f>B71/B33</f>
        <v>5.1309318873217746</v>
      </c>
      <c r="C74" s="44">
        <f>C71/C33</f>
        <v>4.2762418343877906</v>
      </c>
      <c r="D74" s="36"/>
      <c r="E74" s="44">
        <f>E71/E33</f>
        <v>4.3260045672413359</v>
      </c>
      <c r="F74" s="36"/>
      <c r="G74" s="44">
        <f>G71/G33</f>
        <v>2.6147752743896016</v>
      </c>
      <c r="H74" s="36"/>
      <c r="I74" s="44">
        <f>I71/I33</f>
        <v>2.6121051703332401</v>
      </c>
      <c r="J74" s="36"/>
    </row>
    <row r="75" spans="1:211" s="6" customFormat="1" x14ac:dyDescent="0.2">
      <c r="A75" s="10"/>
      <c r="B75" s="31"/>
      <c r="C75" s="31"/>
      <c r="D75" s="36"/>
      <c r="E75" s="31"/>
      <c r="F75" s="36"/>
      <c r="G75" s="31"/>
      <c r="H75" s="36"/>
      <c r="I75" s="31"/>
      <c r="J75" s="36"/>
    </row>
    <row r="76" spans="1:211" s="6" customFormat="1" x14ac:dyDescent="0.2">
      <c r="A76" s="9" t="s">
        <v>12</v>
      </c>
      <c r="B76" s="31"/>
      <c r="C76" s="31"/>
      <c r="D76" s="36"/>
      <c r="E76" s="31"/>
      <c r="F76" s="36"/>
      <c r="G76" s="31"/>
      <c r="H76" s="36"/>
      <c r="I76" s="31"/>
      <c r="J76" s="36"/>
    </row>
    <row r="77" spans="1:211" s="6" customFormat="1" x14ac:dyDescent="0.2">
      <c r="A77" s="5" t="s">
        <v>11</v>
      </c>
      <c r="B77" s="71">
        <v>39349838.619999997</v>
      </c>
      <c r="C77" s="77">
        <f>43059882.57+90.5</f>
        <v>43059973.07</v>
      </c>
      <c r="D77" s="36">
        <f t="shared" si="4"/>
        <v>109.42858873152859</v>
      </c>
      <c r="E77" s="31">
        <f>34549.134+6228.81+8306.1</f>
        <v>49084.043999999994</v>
      </c>
      <c r="F77" s="36">
        <f t="shared" si="3"/>
        <v>0.1139899551730026</v>
      </c>
      <c r="G77" s="31">
        <f>28400.487+6097.59+7045.5</f>
        <v>41543.577000000005</v>
      </c>
      <c r="H77" s="36">
        <f t="shared" si="3"/>
        <v>84.637641103899284</v>
      </c>
      <c r="I77" s="31">
        <f>33304.379+7123.4+8099.1</f>
        <v>48526.879000000001</v>
      </c>
      <c r="J77" s="36">
        <f t="shared" si="3"/>
        <v>116.80958286283339</v>
      </c>
    </row>
    <row r="78" spans="1:211" s="6" customFormat="1" x14ac:dyDescent="0.2">
      <c r="A78" s="5" t="s">
        <v>10</v>
      </c>
      <c r="B78" s="71">
        <v>249800</v>
      </c>
      <c r="C78" s="71">
        <v>350500</v>
      </c>
      <c r="D78" s="36">
        <f t="shared" si="4"/>
        <v>140.31224979983986</v>
      </c>
      <c r="E78" s="31">
        <v>482.7</v>
      </c>
      <c r="F78" s="36">
        <f t="shared" si="3"/>
        <v>0.13771754636233952</v>
      </c>
      <c r="G78" s="31">
        <v>541.70000000000005</v>
      </c>
      <c r="H78" s="36">
        <v>0</v>
      </c>
      <c r="I78" s="31">
        <v>698.1</v>
      </c>
      <c r="J78" s="36">
        <v>0</v>
      </c>
    </row>
    <row r="79" spans="1:211" s="6" customFormat="1" ht="31.5" x14ac:dyDescent="0.2">
      <c r="A79" s="8" t="s">
        <v>9</v>
      </c>
      <c r="B79" s="71">
        <v>3408333.51</v>
      </c>
      <c r="C79" s="77">
        <v>3776960.51</v>
      </c>
      <c r="D79" s="36">
        <f t="shared" si="4"/>
        <v>110.81546154208365</v>
      </c>
      <c r="E79" s="31">
        <v>4576.1620000000003</v>
      </c>
      <c r="F79" s="36">
        <f t="shared" si="3"/>
        <v>0.12115991120066014</v>
      </c>
      <c r="G79" s="31">
        <v>4111.1129999999994</v>
      </c>
      <c r="H79" s="36">
        <f t="shared" si="3"/>
        <v>89.837575680231581</v>
      </c>
      <c r="I79" s="31">
        <v>4697.7809999999999</v>
      </c>
      <c r="J79" s="36">
        <f t="shared" si="3"/>
        <v>114.27029614608016</v>
      </c>
    </row>
    <row r="80" spans="1:211" s="6" customFormat="1" x14ac:dyDescent="0.2">
      <c r="A80" s="5" t="s">
        <v>8</v>
      </c>
      <c r="B80" s="71">
        <v>25350235.039999999</v>
      </c>
      <c r="C80" s="71">
        <v>32137066.77</v>
      </c>
      <c r="D80" s="36">
        <f>C80/B80%</f>
        <v>126.77226352848838</v>
      </c>
      <c r="E80" s="31">
        <f>26571.63+3894.5</f>
        <v>30466.13</v>
      </c>
      <c r="F80" s="36">
        <f t="shared" si="3"/>
        <v>9.4800593402133954E-2</v>
      </c>
      <c r="G80" s="31">
        <f>29239.981+3732.3</f>
        <v>32972.281000000003</v>
      </c>
      <c r="H80" s="36">
        <v>124</v>
      </c>
      <c r="I80" s="31">
        <f>30520.444+4292.1</f>
        <v>34812.544000000002</v>
      </c>
      <c r="J80" s="36">
        <f t="shared" si="3"/>
        <v>105.58124262012689</v>
      </c>
    </row>
    <row r="81" spans="1:213" s="6" customFormat="1" x14ac:dyDescent="0.2">
      <c r="A81" s="5" t="s">
        <v>7</v>
      </c>
      <c r="B81" s="71">
        <v>7916060.0199999996</v>
      </c>
      <c r="C81" s="77">
        <v>17900000</v>
      </c>
      <c r="D81" s="36">
        <f t="shared" si="4"/>
        <v>226.12259071780005</v>
      </c>
      <c r="E81" s="31">
        <f>3061.3+800</f>
        <v>3861.3</v>
      </c>
      <c r="F81" s="36">
        <f>E81/C81%</f>
        <v>2.157150837988827E-2</v>
      </c>
      <c r="G81" s="31">
        <v>3061.3</v>
      </c>
      <c r="H81" s="36">
        <f t="shared" si="3"/>
        <v>79.281589102115873</v>
      </c>
      <c r="I81" s="31">
        <v>3061.3</v>
      </c>
      <c r="J81" s="36">
        <f t="shared" si="3"/>
        <v>100</v>
      </c>
    </row>
    <row r="82" spans="1:213" s="6" customFormat="1" x14ac:dyDescent="0.2">
      <c r="A82" s="5" t="s">
        <v>6</v>
      </c>
      <c r="B82" s="71">
        <v>78000</v>
      </c>
      <c r="C82" s="77">
        <v>730000</v>
      </c>
      <c r="D82" s="36">
        <f t="shared" si="4"/>
        <v>935.89743589743591</v>
      </c>
      <c r="E82" s="31">
        <v>250</v>
      </c>
      <c r="F82" s="36">
        <f t="shared" si="3"/>
        <v>3.4246575342465752E-2</v>
      </c>
      <c r="G82" s="31">
        <v>0</v>
      </c>
      <c r="H82" s="36">
        <f t="shared" si="3"/>
        <v>0</v>
      </c>
      <c r="I82" s="31">
        <v>0</v>
      </c>
      <c r="J82" s="36">
        <v>0</v>
      </c>
    </row>
    <row r="83" spans="1:213" s="6" customFormat="1" x14ac:dyDescent="0.2">
      <c r="A83" s="5" t="s">
        <v>5</v>
      </c>
      <c r="B83" s="71">
        <v>146056081.62</v>
      </c>
      <c r="C83" s="71">
        <v>170082419</v>
      </c>
      <c r="D83" s="36">
        <f t="shared" si="4"/>
        <v>116.45007665104305</v>
      </c>
      <c r="E83" s="31">
        <v>214192.82900000003</v>
      </c>
      <c r="F83" s="36">
        <f t="shared" si="3"/>
        <v>0.12593472638697598</v>
      </c>
      <c r="G83" s="31">
        <v>135983.94200000001</v>
      </c>
      <c r="H83" s="36">
        <f t="shared" si="3"/>
        <v>63.486692171193084</v>
      </c>
      <c r="I83" s="31">
        <v>158510.12700000001</v>
      </c>
      <c r="J83" s="36">
        <f t="shared" si="3"/>
        <v>116.5653272501837</v>
      </c>
    </row>
    <row r="84" spans="1:213" s="6" customFormat="1" x14ac:dyDescent="0.2">
      <c r="A84" s="5" t="s">
        <v>60</v>
      </c>
      <c r="B84" s="71">
        <v>15188822.74</v>
      </c>
      <c r="C84" s="71">
        <v>17166749.609999999</v>
      </c>
      <c r="D84" s="36">
        <f t="shared" si="4"/>
        <v>113.02225263838979</v>
      </c>
      <c r="E84" s="31">
        <f>3052.837+14516.2+682.2</f>
        <v>18251.237000000001</v>
      </c>
      <c r="F84" s="36">
        <f t="shared" si="3"/>
        <v>0.1063173717485124</v>
      </c>
      <c r="G84" s="31">
        <f>2925.636+14203.3+1418</f>
        <v>18546.935999999998</v>
      </c>
      <c r="H84" s="36">
        <f t="shared" si="3"/>
        <v>101.62015867746388</v>
      </c>
      <c r="I84" s="31">
        <f>3364.481+15772.7+1631.4</f>
        <v>20768.581000000002</v>
      </c>
      <c r="J84" s="36">
        <f t="shared" si="3"/>
        <v>111.97850146245183</v>
      </c>
    </row>
    <row r="85" spans="1:213" s="6" customFormat="1" x14ac:dyDescent="0.2">
      <c r="A85" s="5" t="s">
        <v>4</v>
      </c>
      <c r="B85" s="71">
        <v>296860</v>
      </c>
      <c r="C85" s="71">
        <v>309127.88</v>
      </c>
      <c r="D85" s="36">
        <f t="shared" si="4"/>
        <v>104.13254732870713</v>
      </c>
      <c r="E85" s="31">
        <v>450</v>
      </c>
      <c r="F85" s="36">
        <f t="shared" si="3"/>
        <v>0.14557082331105173</v>
      </c>
      <c r="G85" s="31">
        <v>25.7</v>
      </c>
      <c r="H85" s="36">
        <f t="shared" si="3"/>
        <v>5.7111111111111112</v>
      </c>
      <c r="I85" s="31">
        <v>250</v>
      </c>
      <c r="J85" s="36">
        <f t="shared" si="3"/>
        <v>972.7626459143969</v>
      </c>
    </row>
    <row r="86" spans="1:213" s="6" customFormat="1" x14ac:dyDescent="0.2">
      <c r="A86" s="5" t="s">
        <v>3</v>
      </c>
      <c r="B86" s="71">
        <v>11973290.84</v>
      </c>
      <c r="C86" s="71">
        <v>19975805.640000001</v>
      </c>
      <c r="D86" s="36">
        <f t="shared" si="4"/>
        <v>166.83638530908684</v>
      </c>
      <c r="E86" s="31">
        <v>16599.5</v>
      </c>
      <c r="F86" s="36">
        <f t="shared" si="3"/>
        <v>8.3098025176820856E-2</v>
      </c>
      <c r="G86" s="31">
        <v>10302</v>
      </c>
      <c r="H86" s="36">
        <f t="shared" si="3"/>
        <v>62.062110304527245</v>
      </c>
      <c r="I86" s="31">
        <v>10076.799999999999</v>
      </c>
      <c r="J86" s="36">
        <f t="shared" si="3"/>
        <v>97.814016695787217</v>
      </c>
    </row>
    <row r="87" spans="1:213" s="6" customFormat="1" x14ac:dyDescent="0.2">
      <c r="A87" s="5" t="s">
        <v>2</v>
      </c>
      <c r="B87" s="71">
        <v>2936400</v>
      </c>
      <c r="C87" s="77">
        <v>2345000</v>
      </c>
      <c r="D87" s="36">
        <f t="shared" si="4"/>
        <v>79.85969214003542</v>
      </c>
      <c r="E87" s="45">
        <v>6500</v>
      </c>
      <c r="F87" s="36">
        <f t="shared" si="3"/>
        <v>0.27718550106609807</v>
      </c>
      <c r="G87" s="31">
        <v>1153</v>
      </c>
      <c r="H87" s="36">
        <f t="shared" si="3"/>
        <v>17.738461538461539</v>
      </c>
      <c r="I87" s="31">
        <v>0</v>
      </c>
      <c r="J87" s="36">
        <v>0</v>
      </c>
    </row>
    <row r="88" spans="1:213" s="6" customFormat="1" x14ac:dyDescent="0.2">
      <c r="A88" s="5" t="s">
        <v>1</v>
      </c>
      <c r="B88" s="71">
        <v>37000</v>
      </c>
      <c r="C88" s="77">
        <v>60000</v>
      </c>
      <c r="D88" s="36">
        <f t="shared" si="4"/>
        <v>162.16216216216216</v>
      </c>
      <c r="E88" s="45">
        <v>60</v>
      </c>
      <c r="F88" s="36">
        <f t="shared" si="3"/>
        <v>0.1</v>
      </c>
      <c r="G88" s="31">
        <v>0</v>
      </c>
      <c r="H88" s="36">
        <f t="shared" si="3"/>
        <v>0</v>
      </c>
      <c r="I88" s="31">
        <v>0</v>
      </c>
      <c r="J88" s="36">
        <v>0</v>
      </c>
    </row>
    <row r="89" spans="1:213" s="6" customFormat="1" ht="38.25" customHeight="1" x14ac:dyDescent="0.2">
      <c r="A89" s="5" t="s">
        <v>78</v>
      </c>
      <c r="B89" s="71"/>
      <c r="C89" s="71"/>
      <c r="D89" s="36"/>
      <c r="E89" s="45"/>
      <c r="F89" s="36"/>
      <c r="G89" s="31"/>
      <c r="H89" s="36"/>
      <c r="I89" s="31"/>
      <c r="J89" s="36"/>
    </row>
    <row r="90" spans="1:213" s="6" customFormat="1" ht="47.25" x14ac:dyDescent="0.2">
      <c r="A90" s="5" t="s">
        <v>61</v>
      </c>
      <c r="B90" s="71">
        <v>2904.9</v>
      </c>
      <c r="C90" s="71">
        <v>1706413</v>
      </c>
      <c r="D90" s="36">
        <v>0</v>
      </c>
      <c r="E90" s="45"/>
      <c r="F90" s="36">
        <f>E90/C90%</f>
        <v>0</v>
      </c>
      <c r="G90" s="45"/>
      <c r="H90" s="36">
        <v>0</v>
      </c>
      <c r="I90" s="45"/>
      <c r="J90" s="36">
        <v>0</v>
      </c>
    </row>
    <row r="91" spans="1:213" s="6" customFormat="1" x14ac:dyDescent="0.2">
      <c r="A91" s="5"/>
      <c r="B91" s="45"/>
      <c r="C91" s="45"/>
      <c r="D91" s="46"/>
      <c r="E91" s="45"/>
      <c r="F91" s="46"/>
      <c r="G91" s="45"/>
      <c r="H91" s="46"/>
      <c r="I91" s="45"/>
      <c r="J91" s="46"/>
    </row>
    <row r="92" spans="1:213" x14ac:dyDescent="0.25">
      <c r="A92" s="5" t="s">
        <v>0</v>
      </c>
      <c r="B92" s="47">
        <v>255745.6</v>
      </c>
      <c r="C92" s="47">
        <v>309690.5</v>
      </c>
      <c r="D92" s="48">
        <v>124.84773935280262</v>
      </c>
      <c r="E92" s="47">
        <f>SUM(E77:E90)</f>
        <v>344773.90200000006</v>
      </c>
      <c r="F92" s="48">
        <f>E92/C92%</f>
        <v>111.328536716496</v>
      </c>
      <c r="G92" s="47">
        <f>SUM(G77:G90)</f>
        <v>248241.549</v>
      </c>
      <c r="H92" s="48">
        <f>G92/E92%</f>
        <v>72.001258668354765</v>
      </c>
      <c r="I92" s="47">
        <f>SUM(I77:I90)</f>
        <v>281402.11200000002</v>
      </c>
      <c r="J92" s="48">
        <f>I92/G92%</f>
        <v>113.35818404839233</v>
      </c>
    </row>
    <row r="93" spans="1:213" s="2" customFormat="1" x14ac:dyDescent="0.25">
      <c r="A93" s="3"/>
      <c r="C93" s="32"/>
      <c r="D93" s="7"/>
      <c r="E93" s="7"/>
      <c r="G93" s="7"/>
      <c r="I93" s="7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</row>
    <row r="94" spans="1:213" s="2" customFormat="1" x14ac:dyDescent="0.25">
      <c r="A94" s="3"/>
      <c r="B94" s="2">
        <f>10994.2+251827.6-252843.6</f>
        <v>9978.1999999999825</v>
      </c>
      <c r="C94" s="32"/>
      <c r="D94" s="7"/>
      <c r="E94" s="7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</row>
    <row r="95" spans="1:213" s="2" customFormat="1" x14ac:dyDescent="0.25">
      <c r="A95" s="3"/>
      <c r="C95" s="32"/>
      <c r="D95" s="7"/>
      <c r="E95" s="7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</row>
    <row r="96" spans="1:213" s="2" customFormat="1" x14ac:dyDescent="0.25">
      <c r="A96" s="3"/>
      <c r="C96" s="32"/>
      <c r="D96" s="7"/>
      <c r="E96" s="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</row>
    <row r="97" spans="1:213" s="2" customFormat="1" x14ac:dyDescent="0.25">
      <c r="A97" s="3"/>
      <c r="C97" s="32"/>
      <c r="D97" s="7"/>
      <c r="E97" s="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</row>
    <row r="98" spans="1:213" s="2" customFormat="1" x14ac:dyDescent="0.25">
      <c r="A98" s="3"/>
      <c r="C98" s="32"/>
      <c r="D98" s="7"/>
      <c r="E98" s="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</row>
    <row r="99" spans="1:213" s="2" customFormat="1" x14ac:dyDescent="0.25">
      <c r="A99" s="3"/>
      <c r="C99" s="32"/>
      <c r="D99" s="7"/>
      <c r="E99" s="7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</row>
    <row r="100" spans="1:213" s="2" customFormat="1" x14ac:dyDescent="0.25">
      <c r="A100" s="3"/>
      <c r="C100" s="32"/>
      <c r="D100" s="7"/>
      <c r="E100" s="7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</row>
    <row r="101" spans="1:213" s="2" customFormat="1" x14ac:dyDescent="0.25">
      <c r="A101" s="3"/>
      <c r="C101" s="32"/>
      <c r="D101" s="7"/>
      <c r="E101" s="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</row>
    <row r="102" spans="1:213" s="2" customFormat="1" x14ac:dyDescent="0.25">
      <c r="A102" s="3"/>
      <c r="C102" s="32"/>
      <c r="D102" s="7"/>
      <c r="E102" s="7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</row>
    <row r="103" spans="1:213" s="2" customFormat="1" x14ac:dyDescent="0.25">
      <c r="A103" s="3"/>
      <c r="C103" s="32"/>
      <c r="D103" s="7"/>
      <c r="E103" s="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</row>
    <row r="104" spans="1:213" s="2" customFormat="1" x14ac:dyDescent="0.25">
      <c r="A104" s="3"/>
      <c r="C104" s="32"/>
      <c r="D104" s="7"/>
      <c r="E104" s="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</row>
    <row r="105" spans="1:213" s="2" customFormat="1" x14ac:dyDescent="0.25">
      <c r="A105" s="3"/>
      <c r="C105" s="32"/>
      <c r="D105" s="7"/>
      <c r="E105" s="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</row>
    <row r="106" spans="1:213" s="2" customFormat="1" x14ac:dyDescent="0.25">
      <c r="A106" s="3"/>
      <c r="C106" s="32"/>
      <c r="D106" s="7"/>
      <c r="E106" s="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</row>
    <row r="107" spans="1:213" s="2" customFormat="1" x14ac:dyDescent="0.25">
      <c r="A107" s="3"/>
      <c r="C107" s="32"/>
      <c r="D107" s="7"/>
      <c r="E107" s="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</row>
    <row r="108" spans="1:213" s="2" customFormat="1" x14ac:dyDescent="0.25">
      <c r="A108" s="3"/>
      <c r="C108" s="32"/>
      <c r="D108" s="7"/>
      <c r="E108" s="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</row>
    <row r="109" spans="1:213" s="2" customFormat="1" x14ac:dyDescent="0.25">
      <c r="A109" s="3"/>
      <c r="C109" s="32"/>
      <c r="D109" s="4"/>
      <c r="E109" s="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</row>
    <row r="110" spans="1:213" s="2" customFormat="1" x14ac:dyDescent="0.25">
      <c r="A110" s="3"/>
      <c r="C110" s="3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</row>
    <row r="111" spans="1:213" s="2" customFormat="1" x14ac:dyDescent="0.25">
      <c r="A111" s="3"/>
      <c r="C111" s="3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</row>
    <row r="112" spans="1:213" s="2" customFormat="1" x14ac:dyDescent="0.25">
      <c r="A112" s="3"/>
      <c r="C112" s="3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</row>
    <row r="113" spans="1:213" s="2" customFormat="1" x14ac:dyDescent="0.25">
      <c r="A113" s="3"/>
      <c r="C113" s="3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</row>
    <row r="114" spans="1:213" s="2" customFormat="1" x14ac:dyDescent="0.25">
      <c r="A114" s="3"/>
      <c r="C114" s="3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</row>
    <row r="115" spans="1:213" s="2" customFormat="1" x14ac:dyDescent="0.25">
      <c r="A115" s="3"/>
      <c r="C115" s="3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</row>
    <row r="116" spans="1:213" s="2" customFormat="1" x14ac:dyDescent="0.25">
      <c r="A116" s="3"/>
      <c r="C116" s="3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</row>
    <row r="117" spans="1:213" s="2" customFormat="1" x14ac:dyDescent="0.25">
      <c r="A117" s="3"/>
      <c r="C117" s="3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</row>
    <row r="118" spans="1:213" s="2" customFormat="1" x14ac:dyDescent="0.25">
      <c r="A118" s="3"/>
      <c r="C118" s="3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</row>
    <row r="119" spans="1:213" s="2" customFormat="1" x14ac:dyDescent="0.25">
      <c r="A119" s="3"/>
      <c r="C119" s="3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</row>
    <row r="120" spans="1:213" s="2" customFormat="1" x14ac:dyDescent="0.25">
      <c r="A120" s="3"/>
      <c r="C120" s="3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</row>
    <row r="121" spans="1:213" s="2" customFormat="1" x14ac:dyDescent="0.25">
      <c r="A121" s="3"/>
      <c r="C121" s="3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</row>
    <row r="122" spans="1:213" s="2" customFormat="1" x14ac:dyDescent="0.25">
      <c r="A122" s="3"/>
      <c r="C122" s="3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</row>
    <row r="123" spans="1:213" s="2" customFormat="1" x14ac:dyDescent="0.25">
      <c r="A123" s="3"/>
      <c r="C123" s="3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</row>
    <row r="124" spans="1:213" s="2" customFormat="1" x14ac:dyDescent="0.25">
      <c r="A124" s="3"/>
      <c r="C124" s="3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</row>
    <row r="125" spans="1:213" s="2" customFormat="1" x14ac:dyDescent="0.25">
      <c r="A125" s="3"/>
      <c r="C125" s="3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</row>
    <row r="126" spans="1:213" s="2" customFormat="1" x14ac:dyDescent="0.25">
      <c r="A126" s="3"/>
      <c r="C126" s="3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</row>
    <row r="127" spans="1:213" s="2" customFormat="1" x14ac:dyDescent="0.25">
      <c r="A127" s="3"/>
      <c r="C127" s="3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</row>
    <row r="128" spans="1:213" s="2" customFormat="1" x14ac:dyDescent="0.25">
      <c r="A128" s="3"/>
      <c r="C128" s="3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</row>
    <row r="129" spans="1:213" s="2" customFormat="1" x14ac:dyDescent="0.25">
      <c r="A129" s="3"/>
      <c r="C129" s="3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</row>
    <row r="130" spans="1:213" s="2" customFormat="1" x14ac:dyDescent="0.25">
      <c r="A130" s="3"/>
      <c r="C130" s="3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</row>
    <row r="131" spans="1:213" s="2" customFormat="1" x14ac:dyDescent="0.25">
      <c r="A131" s="3"/>
      <c r="C131" s="3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</row>
    <row r="132" spans="1:213" s="2" customFormat="1" x14ac:dyDescent="0.25">
      <c r="A132" s="3"/>
      <c r="C132" s="3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</row>
    <row r="133" spans="1:213" s="2" customFormat="1" x14ac:dyDescent="0.25">
      <c r="A133" s="3"/>
      <c r="C133" s="3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</row>
    <row r="134" spans="1:213" s="2" customFormat="1" x14ac:dyDescent="0.25">
      <c r="A134" s="3"/>
      <c r="C134" s="3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</row>
    <row r="135" spans="1:213" s="2" customFormat="1" x14ac:dyDescent="0.25">
      <c r="A135" s="3"/>
      <c r="C135" s="3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</row>
    <row r="136" spans="1:213" s="2" customFormat="1" x14ac:dyDescent="0.25">
      <c r="A136" s="3"/>
      <c r="C136" s="3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</row>
    <row r="137" spans="1:213" s="2" customFormat="1" x14ac:dyDescent="0.25">
      <c r="A137" s="3"/>
      <c r="C137" s="3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</row>
    <row r="138" spans="1:213" s="2" customFormat="1" x14ac:dyDescent="0.25">
      <c r="A138" s="3"/>
      <c r="C138" s="3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</row>
    <row r="139" spans="1:213" s="2" customFormat="1" x14ac:dyDescent="0.25">
      <c r="A139" s="3"/>
      <c r="C139" s="3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</row>
    <row r="140" spans="1:213" s="2" customFormat="1" x14ac:dyDescent="0.25">
      <c r="A140" s="3"/>
      <c r="C140" s="3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</row>
    <row r="141" spans="1:213" s="2" customFormat="1" x14ac:dyDescent="0.25">
      <c r="A141" s="3"/>
      <c r="C141" s="3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</row>
    <row r="142" spans="1:213" s="2" customFormat="1" x14ac:dyDescent="0.25">
      <c r="A142" s="3"/>
      <c r="C142" s="3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</row>
    <row r="143" spans="1:213" s="2" customFormat="1" x14ac:dyDescent="0.25">
      <c r="A143" s="3"/>
      <c r="C143" s="3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</row>
    <row r="144" spans="1:213" s="2" customFormat="1" x14ac:dyDescent="0.25">
      <c r="A144" s="3"/>
      <c r="C144" s="3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</row>
    <row r="145" spans="1:213" s="2" customFormat="1" x14ac:dyDescent="0.25">
      <c r="A145" s="3"/>
      <c r="C145" s="3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</row>
    <row r="146" spans="1:213" s="2" customFormat="1" x14ac:dyDescent="0.25">
      <c r="A146" s="3"/>
      <c r="C146" s="3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</row>
    <row r="147" spans="1:213" s="2" customFormat="1" x14ac:dyDescent="0.25">
      <c r="A147" s="3"/>
      <c r="C147" s="3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</row>
    <row r="148" spans="1:213" s="2" customFormat="1" x14ac:dyDescent="0.25">
      <c r="A148" s="3"/>
      <c r="C148" s="3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</row>
    <row r="149" spans="1:213" s="2" customFormat="1" x14ac:dyDescent="0.25">
      <c r="A149" s="3"/>
      <c r="C149" s="3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</row>
    <row r="150" spans="1:213" s="2" customFormat="1" x14ac:dyDescent="0.25">
      <c r="A150" s="3"/>
      <c r="C150" s="3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</row>
    <row r="151" spans="1:213" s="2" customFormat="1" x14ac:dyDescent="0.25">
      <c r="A151" s="3"/>
      <c r="C151" s="3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</row>
    <row r="152" spans="1:213" s="2" customFormat="1" x14ac:dyDescent="0.25">
      <c r="A152" s="3"/>
      <c r="C152" s="3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</row>
    <row r="153" spans="1:213" s="2" customFormat="1" x14ac:dyDescent="0.25">
      <c r="A153" s="3"/>
      <c r="C153" s="3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</row>
    <row r="154" spans="1:213" s="2" customFormat="1" x14ac:dyDescent="0.25">
      <c r="A154" s="3"/>
      <c r="C154" s="3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</row>
    <row r="155" spans="1:213" s="2" customFormat="1" x14ac:dyDescent="0.25">
      <c r="A155" s="3"/>
      <c r="C155" s="3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</row>
    <row r="156" spans="1:213" s="2" customFormat="1" x14ac:dyDescent="0.25">
      <c r="A156" s="3"/>
      <c r="C156" s="3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</row>
    <row r="157" spans="1:213" s="2" customFormat="1" x14ac:dyDescent="0.25">
      <c r="A157" s="3"/>
      <c r="C157" s="3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</row>
    <row r="158" spans="1:213" s="2" customFormat="1" x14ac:dyDescent="0.25">
      <c r="A158" s="3"/>
      <c r="C158" s="3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</row>
    <row r="159" spans="1:213" s="2" customFormat="1" x14ac:dyDescent="0.25">
      <c r="A159" s="3"/>
      <c r="C159" s="3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</row>
    <row r="160" spans="1:213" s="2" customFormat="1" x14ac:dyDescent="0.25">
      <c r="A160" s="3"/>
      <c r="C160" s="3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</row>
    <row r="161" spans="1:213" s="2" customFormat="1" x14ac:dyDescent="0.25">
      <c r="A161" s="3"/>
      <c r="C161" s="3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</row>
    <row r="162" spans="1:213" s="2" customFormat="1" x14ac:dyDescent="0.25">
      <c r="A162" s="3"/>
      <c r="C162" s="3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</row>
    <row r="163" spans="1:213" s="2" customFormat="1" x14ac:dyDescent="0.25">
      <c r="A163" s="3"/>
      <c r="C163" s="3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</row>
    <row r="164" spans="1:213" s="2" customFormat="1" x14ac:dyDescent="0.25">
      <c r="A164" s="3"/>
      <c r="C164" s="3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</row>
    <row r="165" spans="1:213" s="2" customFormat="1" x14ac:dyDescent="0.25">
      <c r="A165" s="3"/>
      <c r="C165" s="3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</row>
    <row r="166" spans="1:213" s="2" customFormat="1" x14ac:dyDescent="0.25">
      <c r="A166" s="3"/>
      <c r="C166" s="3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</row>
    <row r="167" spans="1:213" s="2" customFormat="1" x14ac:dyDescent="0.25">
      <c r="A167" s="3"/>
      <c r="C167" s="3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</row>
    <row r="168" spans="1:213" s="2" customFormat="1" x14ac:dyDescent="0.25">
      <c r="A168" s="3"/>
      <c r="C168" s="3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</row>
    <row r="169" spans="1:213" s="2" customFormat="1" x14ac:dyDescent="0.25">
      <c r="A169" s="3"/>
      <c r="C169" s="3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</row>
    <row r="170" spans="1:213" s="2" customFormat="1" x14ac:dyDescent="0.25">
      <c r="A170" s="3"/>
      <c r="C170" s="3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</row>
    <row r="171" spans="1:213" s="2" customFormat="1" x14ac:dyDescent="0.25">
      <c r="A171" s="3"/>
      <c r="C171" s="3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</row>
    <row r="172" spans="1:213" s="2" customFormat="1" x14ac:dyDescent="0.25">
      <c r="A172" s="3"/>
      <c r="C172" s="3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</row>
    <row r="173" spans="1:213" s="2" customFormat="1" x14ac:dyDescent="0.25">
      <c r="A173" s="3"/>
      <c r="C173" s="3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</row>
    <row r="174" spans="1:213" s="2" customFormat="1" x14ac:dyDescent="0.25">
      <c r="A174" s="3"/>
      <c r="C174" s="3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</row>
    <row r="175" spans="1:213" s="2" customFormat="1" x14ac:dyDescent="0.25">
      <c r="A175" s="3"/>
      <c r="C175" s="3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</row>
    <row r="176" spans="1:213" s="2" customFormat="1" x14ac:dyDescent="0.25">
      <c r="A176" s="3"/>
      <c r="C176" s="3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</row>
    <row r="177" spans="1:213" s="2" customFormat="1" x14ac:dyDescent="0.25">
      <c r="A177" s="3"/>
      <c r="C177" s="3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</row>
    <row r="178" spans="1:213" s="2" customFormat="1" x14ac:dyDescent="0.25">
      <c r="A178" s="3"/>
      <c r="C178" s="3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</row>
    <row r="179" spans="1:213" s="2" customFormat="1" x14ac:dyDescent="0.25">
      <c r="A179" s="3"/>
      <c r="C179" s="3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</row>
    <row r="180" spans="1:213" s="2" customFormat="1" x14ac:dyDescent="0.25">
      <c r="A180" s="3"/>
      <c r="C180" s="3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</row>
    <row r="181" spans="1:213" x14ac:dyDescent="0.25">
      <c r="D181" s="2"/>
      <c r="E181" s="2"/>
    </row>
    <row r="182" spans="1:213" x14ac:dyDescent="0.25">
      <c r="D182" s="2"/>
      <c r="E182" s="2"/>
    </row>
    <row r="183" spans="1:213" x14ac:dyDescent="0.25">
      <c r="D183" s="2"/>
      <c r="E183" s="2"/>
    </row>
    <row r="184" spans="1:213" x14ac:dyDescent="0.25">
      <c r="D184" s="2"/>
      <c r="E184" s="2"/>
    </row>
    <row r="185" spans="1:213" x14ac:dyDescent="0.25">
      <c r="D185" s="2"/>
      <c r="E185" s="2"/>
    </row>
    <row r="186" spans="1:213" x14ac:dyDescent="0.25">
      <c r="D186" s="2"/>
      <c r="E186" s="2"/>
    </row>
    <row r="187" spans="1:213" x14ac:dyDescent="0.25">
      <c r="D187" s="2"/>
      <c r="E187" s="2"/>
    </row>
    <row r="188" spans="1:213" x14ac:dyDescent="0.25">
      <c r="D188" s="2"/>
      <c r="E188" s="2"/>
    </row>
    <row r="189" spans="1:213" x14ac:dyDescent="0.25">
      <c r="D189" s="2"/>
      <c r="E189" s="2"/>
    </row>
    <row r="190" spans="1:213" x14ac:dyDescent="0.25">
      <c r="D190" s="2"/>
      <c r="E190" s="2"/>
    </row>
    <row r="191" spans="1:213" x14ac:dyDescent="0.25">
      <c r="D191" s="2"/>
      <c r="E191" s="2"/>
    </row>
    <row r="192" spans="1:213" x14ac:dyDescent="0.25">
      <c r="D192" s="2"/>
      <c r="E192" s="2"/>
    </row>
    <row r="193" spans="4:5" x14ac:dyDescent="0.25">
      <c r="D193" s="2"/>
      <c r="E193" s="2"/>
    </row>
    <row r="194" spans="4:5" x14ac:dyDescent="0.25">
      <c r="D194" s="2"/>
      <c r="E194" s="2"/>
    </row>
    <row r="195" spans="4:5" x14ac:dyDescent="0.25">
      <c r="D195" s="2"/>
      <c r="E195" s="2"/>
    </row>
    <row r="196" spans="4:5" x14ac:dyDescent="0.25">
      <c r="D196" s="2"/>
      <c r="E196" s="2"/>
    </row>
    <row r="197" spans="4:5" x14ac:dyDescent="0.25">
      <c r="D197" s="2"/>
      <c r="E197" s="2"/>
    </row>
  </sheetData>
  <mergeCells count="2">
    <mergeCell ref="A1:J1"/>
    <mergeCell ref="A2:J2"/>
  </mergeCells>
  <pageMargins left="0.23622047244094491" right="0.23622047244094491" top="0.47" bottom="0.34" header="0.47" footer="0.19"/>
  <pageSetup paperSize="9" scale="80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HE93"/>
  <sheetViews>
    <sheetView tabSelected="1" view="pageBreakPreview" zoomScale="85" zoomScaleNormal="100" zoomScaleSheetLayoutView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57" activeCellId="1" sqref="H56:H57 J57"/>
    </sheetView>
  </sheetViews>
  <sheetFormatPr defaultColWidth="9.140625" defaultRowHeight="15.75" x14ac:dyDescent="0.25"/>
  <cols>
    <col min="1" max="1" width="66.140625" style="3" customWidth="1"/>
    <col min="2" max="2" width="16.7109375" style="1" customWidth="1"/>
    <col min="3" max="3" width="15.28515625" style="33" customWidth="1"/>
    <col min="4" max="4" width="11.42578125" style="1" customWidth="1"/>
    <col min="5" max="5" width="15.28515625" style="1" customWidth="1"/>
    <col min="6" max="6" width="11.28515625" style="1" customWidth="1"/>
    <col min="7" max="7" width="14.28515625" style="1" customWidth="1"/>
    <col min="8" max="8" width="10.7109375" style="1" customWidth="1"/>
    <col min="9" max="9" width="14.85546875" style="1" customWidth="1"/>
    <col min="10" max="10" width="10.28515625" style="1" customWidth="1"/>
    <col min="11" max="11" width="16.85546875" style="1" hidden="1" customWidth="1"/>
    <col min="12" max="12" width="11.28515625" style="1" hidden="1" customWidth="1"/>
    <col min="13" max="98" width="9.140625" style="1"/>
    <col min="99" max="99" width="29.140625" style="1" customWidth="1"/>
    <col min="100" max="101" width="9.140625" style="1" customWidth="1"/>
    <col min="102" max="102" width="11.5703125" style="1" customWidth="1"/>
    <col min="103" max="103" width="9.140625" style="1" customWidth="1"/>
    <col min="104" max="104" width="12.140625" style="1" customWidth="1"/>
    <col min="105" max="105" width="11.28515625" style="1" customWidth="1"/>
    <col min="106" max="106" width="12.5703125" style="1" customWidth="1"/>
    <col min="107" max="107" width="9.140625" style="1" customWidth="1"/>
    <col min="108" max="108" width="13.42578125" style="1" customWidth="1"/>
    <col min="109" max="109" width="6.85546875" style="1" customWidth="1"/>
    <col min="110" max="110" width="12.85546875" style="1" customWidth="1"/>
    <col min="111" max="111" width="7.28515625" style="1" customWidth="1"/>
    <col min="112" max="112" width="12.42578125" style="1" customWidth="1"/>
    <col min="113" max="113" width="8.28515625" style="1" customWidth="1"/>
    <col min="114" max="114" width="9.140625" style="1"/>
    <col min="115" max="115" width="10" style="1" bestFit="1" customWidth="1"/>
    <col min="116" max="116" width="9.7109375" style="1" customWidth="1"/>
    <col min="117" max="16384" width="9.140625" style="1"/>
  </cols>
  <sheetData>
    <row r="1" spans="1:12" ht="18.75" customHeight="1" x14ac:dyDescent="0.25">
      <c r="A1" s="78" t="s">
        <v>54</v>
      </c>
      <c r="B1" s="78"/>
      <c r="C1" s="78"/>
      <c r="D1" s="78"/>
      <c r="E1" s="78"/>
      <c r="F1" s="78"/>
      <c r="G1" s="78"/>
      <c r="H1" s="78"/>
      <c r="I1" s="78"/>
      <c r="J1" s="78"/>
      <c r="K1" s="28"/>
      <c r="L1" s="28"/>
    </row>
    <row r="2" spans="1:12" ht="36.75" customHeight="1" x14ac:dyDescent="0.25">
      <c r="A2" s="78" t="s">
        <v>100</v>
      </c>
      <c r="B2" s="78"/>
      <c r="C2" s="78"/>
      <c r="D2" s="78"/>
      <c r="E2" s="78"/>
      <c r="F2" s="78"/>
      <c r="G2" s="78"/>
      <c r="H2" s="78"/>
      <c r="I2" s="78"/>
      <c r="J2" s="78"/>
      <c r="K2" s="28"/>
      <c r="L2" s="28"/>
    </row>
    <row r="3" spans="1:12" x14ac:dyDescent="0.25">
      <c r="A3" s="27"/>
      <c r="B3" s="24"/>
      <c r="C3" s="24"/>
      <c r="D3" s="24"/>
      <c r="E3" s="24"/>
      <c r="F3" s="24"/>
      <c r="H3" s="26"/>
      <c r="I3" s="26" t="s">
        <v>53</v>
      </c>
      <c r="J3" s="26"/>
    </row>
    <row r="4" spans="1:12" s="24" customFormat="1" ht="47.25" x14ac:dyDescent="0.2">
      <c r="A4" s="25" t="s">
        <v>52</v>
      </c>
      <c r="B4" s="25" t="s">
        <v>98</v>
      </c>
      <c r="C4" s="25" t="s">
        <v>99</v>
      </c>
      <c r="D4" s="25" t="s">
        <v>64</v>
      </c>
      <c r="E4" s="25" t="s">
        <v>80</v>
      </c>
      <c r="F4" s="25" t="s">
        <v>81</v>
      </c>
      <c r="G4" s="25" t="s">
        <v>83</v>
      </c>
      <c r="H4" s="25" t="s">
        <v>84</v>
      </c>
      <c r="I4" s="25" t="s">
        <v>101</v>
      </c>
      <c r="J4" s="25" t="s">
        <v>102</v>
      </c>
    </row>
    <row r="5" spans="1:12" x14ac:dyDescent="0.25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</row>
    <row r="6" spans="1:12" x14ac:dyDescent="0.25">
      <c r="A6" s="9" t="s">
        <v>51</v>
      </c>
      <c r="B6" s="20"/>
      <c r="C6" s="20"/>
      <c r="D6" s="30"/>
      <c r="E6" s="20"/>
      <c r="F6" s="30"/>
      <c r="G6" s="20"/>
      <c r="H6" s="30"/>
      <c r="I6" s="20"/>
      <c r="J6" s="30"/>
    </row>
    <row r="7" spans="1:12" s="22" customFormat="1" x14ac:dyDescent="0.25">
      <c r="A7" s="12" t="s">
        <v>50</v>
      </c>
      <c r="B7" s="50">
        <f>B8+B11+B14+B19+B23</f>
        <v>44138.18</v>
      </c>
      <c r="C7" s="43">
        <f>C8+C11+C14+C19+C23</f>
        <v>52328</v>
      </c>
      <c r="D7" s="42">
        <f>C7/B7%</f>
        <v>118.55495627594976</v>
      </c>
      <c r="E7" s="43">
        <f>E8+E11+E14+E19+E23</f>
        <v>76482</v>
      </c>
      <c r="F7" s="42">
        <f>E7/C7%</f>
        <v>146.15884421342304</v>
      </c>
      <c r="G7" s="43">
        <f>G8+G11+G14+G19+G23</f>
        <v>90595</v>
      </c>
      <c r="H7" s="42">
        <f>G7/E7%</f>
        <v>118.45270782667816</v>
      </c>
      <c r="I7" s="43">
        <f>I8+I11+I14+I19+I23</f>
        <v>102798</v>
      </c>
      <c r="J7" s="42">
        <f>I7/G7%</f>
        <v>113.46983829129643</v>
      </c>
    </row>
    <row r="8" spans="1:12" s="22" customFormat="1" x14ac:dyDescent="0.25">
      <c r="A8" s="12" t="s">
        <v>49</v>
      </c>
      <c r="B8" s="50">
        <f>SUM(B9:B10)</f>
        <v>30739.8</v>
      </c>
      <c r="C8" s="43">
        <f>SUM(C9:C10)</f>
        <v>38659</v>
      </c>
      <c r="D8" s="42">
        <f t="shared" ref="D8" si="0">C8/B8%</f>
        <v>125.76204139259202</v>
      </c>
      <c r="E8" s="43">
        <f>E9+E10</f>
        <v>58008</v>
      </c>
      <c r="F8" s="42">
        <f t="shared" ref="F8:J10" si="1">E8/C8%</f>
        <v>150.0504410357226</v>
      </c>
      <c r="G8" s="43">
        <f>SUM(G9:G10)</f>
        <v>66592</v>
      </c>
      <c r="H8" s="42">
        <f t="shared" si="1"/>
        <v>114.79795890222037</v>
      </c>
      <c r="I8" s="43">
        <f>SUM(I9:I10)</f>
        <v>77247</v>
      </c>
      <c r="J8" s="42">
        <f t="shared" si="1"/>
        <v>116.00042047092745</v>
      </c>
    </row>
    <row r="9" spans="1:12" s="22" customFormat="1" hidden="1" x14ac:dyDescent="0.25">
      <c r="A9" s="10" t="s">
        <v>48</v>
      </c>
      <c r="B9" s="51"/>
      <c r="C9" s="31"/>
      <c r="D9" s="36"/>
      <c r="E9" s="31"/>
      <c r="F9" s="36"/>
      <c r="G9" s="31"/>
      <c r="H9" s="42" t="e">
        <f t="shared" si="1"/>
        <v>#DIV/0!</v>
      </c>
      <c r="I9" s="31"/>
      <c r="J9" s="36"/>
    </row>
    <row r="10" spans="1:12" s="22" customFormat="1" x14ac:dyDescent="0.25">
      <c r="A10" s="10" t="s">
        <v>47</v>
      </c>
      <c r="B10" s="51">
        <v>30739.8</v>
      </c>
      <c r="C10" s="31">
        <v>38659</v>
      </c>
      <c r="D10" s="36">
        <f t="shared" ref="D10:D33" si="2">C10/B10%</f>
        <v>125.76204139259202</v>
      </c>
      <c r="E10" s="31">
        <v>58008</v>
      </c>
      <c r="F10" s="36">
        <f>E10/C10%</f>
        <v>150.0504410357226</v>
      </c>
      <c r="G10" s="31">
        <v>66592</v>
      </c>
      <c r="H10" s="42">
        <f t="shared" si="1"/>
        <v>114.79795890222037</v>
      </c>
      <c r="I10" s="31">
        <v>77247</v>
      </c>
      <c r="J10" s="36">
        <f>I10/G10%</f>
        <v>116.00042047092745</v>
      </c>
    </row>
    <row r="11" spans="1:12" s="22" customFormat="1" ht="31.5" x14ac:dyDescent="0.25">
      <c r="A11" s="12" t="s">
        <v>46</v>
      </c>
      <c r="B11" s="50">
        <f>SUM(B12:B13)</f>
        <v>11417.78</v>
      </c>
      <c r="C11" s="43">
        <f>SUM(C12:C13)</f>
        <v>11643</v>
      </c>
      <c r="D11" s="42">
        <f t="shared" si="2"/>
        <v>101.97253756859915</v>
      </c>
      <c r="E11" s="43">
        <f>SUM(E12:E13)</f>
        <v>12565</v>
      </c>
      <c r="F11" s="42">
        <f t="shared" ref="F11:J33" si="3">E11/C11%</f>
        <v>107.91892124023018</v>
      </c>
      <c r="G11" s="43">
        <f>SUM(G12:G13)</f>
        <v>16977</v>
      </c>
      <c r="H11" s="42">
        <f t="shared" si="3"/>
        <v>135.11341026661361</v>
      </c>
      <c r="I11" s="43">
        <f>SUM(I12:I13)</f>
        <v>17667</v>
      </c>
      <c r="J11" s="42">
        <f t="shared" si="3"/>
        <v>104.06432231843081</v>
      </c>
    </row>
    <row r="12" spans="1:12" s="22" customFormat="1" x14ac:dyDescent="0.25">
      <c r="A12" s="10" t="s">
        <v>45</v>
      </c>
      <c r="B12" s="51">
        <v>11417.78</v>
      </c>
      <c r="C12" s="31">
        <v>11643</v>
      </c>
      <c r="D12" s="36">
        <f>C12/B12%</f>
        <v>101.97253756859915</v>
      </c>
      <c r="E12" s="31">
        <v>12565</v>
      </c>
      <c r="F12" s="36">
        <f t="shared" si="3"/>
        <v>107.91892124023018</v>
      </c>
      <c r="G12" s="31">
        <v>16977</v>
      </c>
      <c r="H12" s="36">
        <f t="shared" si="3"/>
        <v>135.11341026661361</v>
      </c>
      <c r="I12" s="31">
        <v>17667</v>
      </c>
      <c r="J12" s="36">
        <f t="shared" si="3"/>
        <v>104.06432231843081</v>
      </c>
    </row>
    <row r="13" spans="1:12" s="22" customFormat="1" hidden="1" x14ac:dyDescent="0.25">
      <c r="A13" s="10" t="s">
        <v>44</v>
      </c>
      <c r="B13" s="51"/>
      <c r="C13" s="31"/>
      <c r="D13" s="36"/>
      <c r="E13" s="31"/>
      <c r="F13" s="36"/>
      <c r="G13" s="31"/>
      <c r="H13" s="36"/>
      <c r="I13" s="31"/>
      <c r="J13" s="36"/>
    </row>
    <row r="14" spans="1:12" s="22" customFormat="1" x14ac:dyDescent="0.25">
      <c r="A14" s="12" t="s">
        <v>43</v>
      </c>
      <c r="B14" s="50">
        <f>SUM(B15:B18)</f>
        <v>1057.8800000000001</v>
      </c>
      <c r="C14" s="43">
        <f>SUM(C15:C18)</f>
        <v>1048</v>
      </c>
      <c r="D14" s="42">
        <f t="shared" si="2"/>
        <v>99.06605664158505</v>
      </c>
      <c r="E14" s="43">
        <f>SUM(E15:E18)</f>
        <v>5682</v>
      </c>
      <c r="F14" s="42">
        <f t="shared" si="3"/>
        <v>542.17557251908397</v>
      </c>
      <c r="G14" s="43">
        <f>SUM(G15:G18)</f>
        <v>6754</v>
      </c>
      <c r="H14" s="42">
        <f>SUM(H15:H18)</f>
        <v>336.72009276076426</v>
      </c>
      <c r="I14" s="43">
        <f>SUM(I15:I18)</f>
        <v>7558</v>
      </c>
      <c r="J14" s="42">
        <f>SUM(J15:J18)</f>
        <v>320.16086578602648</v>
      </c>
    </row>
    <row r="15" spans="1:12" s="22" customFormat="1" ht="22.5" customHeight="1" x14ac:dyDescent="0.25">
      <c r="A15" s="10" t="s">
        <v>41</v>
      </c>
      <c r="B15" s="51">
        <v>3.39</v>
      </c>
      <c r="C15" s="31">
        <v>0</v>
      </c>
      <c r="D15" s="36">
        <f t="shared" si="2"/>
        <v>0</v>
      </c>
      <c r="E15" s="31"/>
      <c r="F15" s="36">
        <v>0</v>
      </c>
      <c r="G15" s="31"/>
      <c r="H15" s="36">
        <v>0</v>
      </c>
      <c r="I15" s="31"/>
      <c r="J15" s="36"/>
    </row>
    <row r="16" spans="1:12" s="22" customFormat="1" x14ac:dyDescent="0.25">
      <c r="A16" s="10" t="s">
        <v>40</v>
      </c>
      <c r="B16" s="51">
        <v>12.74</v>
      </c>
      <c r="C16" s="31">
        <v>12</v>
      </c>
      <c r="D16" s="36">
        <f t="shared" si="2"/>
        <v>94.191522762951323</v>
      </c>
      <c r="E16" s="31">
        <v>34</v>
      </c>
      <c r="F16" s="36">
        <f t="shared" si="3"/>
        <v>283.33333333333337</v>
      </c>
      <c r="G16" s="31">
        <v>37</v>
      </c>
      <c r="H16" s="36">
        <f t="shared" si="3"/>
        <v>108.8235294117647</v>
      </c>
      <c r="I16" s="31">
        <v>37</v>
      </c>
      <c r="J16" s="36">
        <f t="shared" si="3"/>
        <v>100</v>
      </c>
    </row>
    <row r="17" spans="1:10" s="22" customFormat="1" ht="24.75" customHeight="1" x14ac:dyDescent="0.25">
      <c r="A17" s="10" t="s">
        <v>39</v>
      </c>
      <c r="B17" s="51">
        <v>140.75</v>
      </c>
      <c r="C17" s="31">
        <v>131</v>
      </c>
      <c r="D17" s="36">
        <f>C17/B17%</f>
        <v>93.072824156305515</v>
      </c>
      <c r="E17" s="31">
        <v>45</v>
      </c>
      <c r="F17" s="36">
        <f t="shared" si="3"/>
        <v>34.351145038167935</v>
      </c>
      <c r="G17" s="31">
        <v>49</v>
      </c>
      <c r="H17" s="36">
        <f t="shared" si="3"/>
        <v>108.88888888888889</v>
      </c>
      <c r="I17" s="31">
        <v>53</v>
      </c>
      <c r="J17" s="36">
        <f t="shared" si="3"/>
        <v>108.16326530612245</v>
      </c>
    </row>
    <row r="18" spans="1:10" s="22" customFormat="1" ht="20.25" customHeight="1" x14ac:dyDescent="0.25">
      <c r="A18" s="10" t="s">
        <v>42</v>
      </c>
      <c r="B18" s="51">
        <v>901</v>
      </c>
      <c r="C18" s="31">
        <v>905</v>
      </c>
      <c r="D18" s="36">
        <v>0</v>
      </c>
      <c r="E18" s="31">
        <v>5603</v>
      </c>
      <c r="F18" s="36">
        <f t="shared" si="3"/>
        <v>619.11602209944749</v>
      </c>
      <c r="G18" s="31">
        <v>6668</v>
      </c>
      <c r="H18" s="36">
        <f>G18/E18%</f>
        <v>119.00767446011065</v>
      </c>
      <c r="I18" s="31">
        <v>7468</v>
      </c>
      <c r="J18" s="36">
        <f t="shared" si="3"/>
        <v>111.99760047990401</v>
      </c>
    </row>
    <row r="19" spans="1:10" s="22" customFormat="1" x14ac:dyDescent="0.25">
      <c r="A19" s="12" t="s">
        <v>38</v>
      </c>
      <c r="B19" s="50">
        <f>SUM(B20:B22)</f>
        <v>450.19</v>
      </c>
      <c r="C19" s="43">
        <f>SUM(C20:C22)</f>
        <v>571</v>
      </c>
      <c r="D19" s="36">
        <f t="shared" si="2"/>
        <v>126.83533619138586</v>
      </c>
      <c r="E19" s="43">
        <f>SUM(E20:E22)</f>
        <v>0</v>
      </c>
      <c r="F19" s="36">
        <f t="shared" si="3"/>
        <v>0</v>
      </c>
      <c r="G19" s="43">
        <f>SUM(G20:G22)</f>
        <v>0</v>
      </c>
      <c r="H19" s="36"/>
      <c r="I19" s="43">
        <f>SUM(I20:I22)</f>
        <v>0</v>
      </c>
      <c r="J19" s="36"/>
    </row>
    <row r="20" spans="1:10" s="22" customFormat="1" x14ac:dyDescent="0.25">
      <c r="A20" s="10" t="s">
        <v>37</v>
      </c>
      <c r="B20" s="51">
        <v>0</v>
      </c>
      <c r="C20" s="31">
        <v>0</v>
      </c>
      <c r="D20" s="36"/>
      <c r="E20" s="31">
        <v>0</v>
      </c>
      <c r="F20" s="36"/>
      <c r="G20" s="31">
        <v>0</v>
      </c>
      <c r="H20" s="36"/>
      <c r="I20" s="31">
        <v>0</v>
      </c>
      <c r="J20" s="36"/>
    </row>
    <row r="21" spans="1:10" s="22" customFormat="1" x14ac:dyDescent="0.25">
      <c r="A21" s="10" t="s">
        <v>36</v>
      </c>
      <c r="B21" s="51">
        <v>450.19</v>
      </c>
      <c r="C21" s="31">
        <v>571</v>
      </c>
      <c r="D21" s="36">
        <f t="shared" si="2"/>
        <v>126.83533619138586</v>
      </c>
      <c r="E21" s="31">
        <v>0</v>
      </c>
      <c r="F21" s="36">
        <f t="shared" si="3"/>
        <v>0</v>
      </c>
      <c r="G21" s="31">
        <v>0</v>
      </c>
      <c r="H21" s="36"/>
      <c r="I21" s="31">
        <v>0</v>
      </c>
      <c r="J21" s="36"/>
    </row>
    <row r="22" spans="1:10" s="22" customFormat="1" x14ac:dyDescent="0.25">
      <c r="A22" s="10" t="s">
        <v>35</v>
      </c>
      <c r="B22" s="51">
        <v>0</v>
      </c>
      <c r="C22" s="31">
        <v>0</v>
      </c>
      <c r="D22" s="36"/>
      <c r="E22" s="31">
        <v>0</v>
      </c>
      <c r="F22" s="36"/>
      <c r="G22" s="31">
        <v>0</v>
      </c>
      <c r="H22" s="36"/>
      <c r="I22" s="31">
        <v>0</v>
      </c>
      <c r="J22" s="36"/>
    </row>
    <row r="23" spans="1:10" s="22" customFormat="1" x14ac:dyDescent="0.25">
      <c r="A23" s="12" t="s">
        <v>34</v>
      </c>
      <c r="B23" s="50">
        <v>472.53</v>
      </c>
      <c r="C23" s="43">
        <v>407</v>
      </c>
      <c r="D23" s="42">
        <f t="shared" si="2"/>
        <v>86.132097432967228</v>
      </c>
      <c r="E23" s="43">
        <v>227</v>
      </c>
      <c r="F23" s="42">
        <f t="shared" si="3"/>
        <v>55.77395577395577</v>
      </c>
      <c r="G23" s="43">
        <v>272</v>
      </c>
      <c r="H23" s="42">
        <f t="shared" si="3"/>
        <v>119.8237885462555</v>
      </c>
      <c r="I23" s="43">
        <v>326</v>
      </c>
      <c r="J23" s="42">
        <f t="shared" si="3"/>
        <v>119.85294117647058</v>
      </c>
    </row>
    <row r="24" spans="1:10" s="22" customFormat="1" x14ac:dyDescent="0.25">
      <c r="A24" s="12" t="s">
        <v>33</v>
      </c>
      <c r="B24" s="50">
        <f>B25+B27+B28+B30+B31+B32</f>
        <v>2849.86</v>
      </c>
      <c r="C24" s="43">
        <f>C25+C27+C28+C30+C31+C32</f>
        <v>16495.28</v>
      </c>
      <c r="D24" s="42">
        <f t="shared" si="2"/>
        <v>578.81018716708888</v>
      </c>
      <c r="E24" s="43">
        <f>E25+E27+E28+E30+E31+E32</f>
        <v>422</v>
      </c>
      <c r="F24" s="42">
        <f t="shared" si="3"/>
        <v>2.5583075885950404</v>
      </c>
      <c r="G24" s="43">
        <f>G25+G27+G28+G30+G31+G32</f>
        <v>446</v>
      </c>
      <c r="H24" s="42">
        <f t="shared" si="3"/>
        <v>105.6872037914692</v>
      </c>
      <c r="I24" s="43">
        <f>I25+I27+I28+I30+I31+I32</f>
        <v>456</v>
      </c>
      <c r="J24" s="42">
        <f t="shared" si="3"/>
        <v>102.24215246636771</v>
      </c>
    </row>
    <row r="25" spans="1:10" s="15" customFormat="1" x14ac:dyDescent="0.2">
      <c r="A25" s="12" t="s">
        <v>31</v>
      </c>
      <c r="B25" s="50">
        <f>SUM(B26:B26)</f>
        <v>42.08</v>
      </c>
      <c r="C25" s="43">
        <f>SUM(C26:C26)</f>
        <v>100</v>
      </c>
      <c r="D25" s="42">
        <f t="shared" si="2"/>
        <v>237.6425855513308</v>
      </c>
      <c r="E25" s="43">
        <f>SUM(E26:E26)</f>
        <v>0</v>
      </c>
      <c r="F25" s="42">
        <f t="shared" si="3"/>
        <v>0</v>
      </c>
      <c r="G25" s="43">
        <f>SUM(G26:G26)</f>
        <v>0</v>
      </c>
      <c r="H25" s="42"/>
      <c r="I25" s="43">
        <f>SUM(I26:I26)</f>
        <v>0</v>
      </c>
      <c r="J25" s="42"/>
    </row>
    <row r="26" spans="1:10" s="15" customFormat="1" x14ac:dyDescent="0.2">
      <c r="A26" s="10" t="s">
        <v>30</v>
      </c>
      <c r="B26" s="51">
        <v>42.08</v>
      </c>
      <c r="C26" s="31">
        <v>100</v>
      </c>
      <c r="D26" s="36">
        <f>C26/B26%</f>
        <v>237.6425855513308</v>
      </c>
      <c r="E26" s="31">
        <v>0</v>
      </c>
      <c r="F26" s="36">
        <f t="shared" si="3"/>
        <v>0</v>
      </c>
      <c r="G26" s="31">
        <v>0</v>
      </c>
      <c r="H26" s="36"/>
      <c r="I26" s="31">
        <v>0</v>
      </c>
      <c r="J26" s="36"/>
    </row>
    <row r="27" spans="1:10" s="15" customFormat="1" ht="31.5" x14ac:dyDescent="0.2">
      <c r="A27" s="12" t="s">
        <v>29</v>
      </c>
      <c r="B27" s="50">
        <v>191.15</v>
      </c>
      <c r="C27" s="43">
        <v>2</v>
      </c>
      <c r="D27" s="42">
        <f>C27/B27%</f>
        <v>1.0462987182840702</v>
      </c>
      <c r="E27" s="43">
        <v>30</v>
      </c>
      <c r="F27" s="42">
        <f>E27/C27%</f>
        <v>1500</v>
      </c>
      <c r="G27" s="43">
        <v>31</v>
      </c>
      <c r="H27" s="42">
        <f t="shared" si="3"/>
        <v>103.33333333333334</v>
      </c>
      <c r="I27" s="43">
        <v>32</v>
      </c>
      <c r="J27" s="42">
        <f t="shared" si="3"/>
        <v>103.22580645161291</v>
      </c>
    </row>
    <row r="28" spans="1:10" s="15" customFormat="1" x14ac:dyDescent="0.2">
      <c r="A28" s="12" t="s">
        <v>32</v>
      </c>
      <c r="B28" s="50">
        <f>B29</f>
        <v>97.88</v>
      </c>
      <c r="C28" s="43">
        <f>C29</f>
        <v>130</v>
      </c>
      <c r="D28" s="36">
        <f t="shared" si="2"/>
        <v>132.81569268492032</v>
      </c>
      <c r="E28" s="43">
        <f>E29</f>
        <v>139</v>
      </c>
      <c r="F28" s="36">
        <f t="shared" si="3"/>
        <v>106.92307692307692</v>
      </c>
      <c r="G28" s="43">
        <f>G29</f>
        <v>145</v>
      </c>
      <c r="H28" s="36">
        <f t="shared" si="3"/>
        <v>104.31654676258994</v>
      </c>
      <c r="I28" s="43">
        <f>I29</f>
        <v>151</v>
      </c>
      <c r="J28" s="36">
        <f t="shared" si="3"/>
        <v>104.13793103448276</v>
      </c>
    </row>
    <row r="29" spans="1:10" s="15" customFormat="1" x14ac:dyDescent="0.25">
      <c r="A29" s="21" t="s">
        <v>59</v>
      </c>
      <c r="B29" s="51">
        <v>97.88</v>
      </c>
      <c r="C29" s="31">
        <v>130</v>
      </c>
      <c r="D29" s="36">
        <f t="shared" si="2"/>
        <v>132.81569268492032</v>
      </c>
      <c r="E29" s="31">
        <v>139</v>
      </c>
      <c r="F29" s="36">
        <f t="shared" si="3"/>
        <v>106.92307692307692</v>
      </c>
      <c r="G29" s="31">
        <v>145</v>
      </c>
      <c r="H29" s="36">
        <f t="shared" si="3"/>
        <v>104.31654676258994</v>
      </c>
      <c r="I29" s="31">
        <v>151</v>
      </c>
      <c r="J29" s="36">
        <f t="shared" si="3"/>
        <v>104.13793103448276</v>
      </c>
    </row>
    <row r="30" spans="1:10" s="15" customFormat="1" ht="31.5" x14ac:dyDescent="0.2">
      <c r="A30" s="12" t="s">
        <v>28</v>
      </c>
      <c r="B30" s="50">
        <v>58.87</v>
      </c>
      <c r="C30" s="43">
        <v>73</v>
      </c>
      <c r="D30" s="42">
        <f t="shared" si="2"/>
        <v>124.00203838967217</v>
      </c>
      <c r="E30" s="43">
        <v>77</v>
      </c>
      <c r="F30" s="42">
        <f t="shared" si="3"/>
        <v>105.47945205479452</v>
      </c>
      <c r="G30" s="43">
        <v>80</v>
      </c>
      <c r="H30" s="42">
        <f t="shared" si="3"/>
        <v>103.8961038961039</v>
      </c>
      <c r="I30" s="43">
        <v>83</v>
      </c>
      <c r="J30" s="42">
        <f t="shared" si="3"/>
        <v>103.75</v>
      </c>
    </row>
    <row r="31" spans="1:10" s="15" customFormat="1" x14ac:dyDescent="0.2">
      <c r="A31" s="12" t="s">
        <v>27</v>
      </c>
      <c r="B31" s="50">
        <v>3</v>
      </c>
      <c r="C31" s="43">
        <v>190</v>
      </c>
      <c r="D31" s="42">
        <f t="shared" si="2"/>
        <v>6333.3333333333339</v>
      </c>
      <c r="E31" s="43">
        <v>176</v>
      </c>
      <c r="F31" s="42">
        <f t="shared" si="3"/>
        <v>92.631578947368425</v>
      </c>
      <c r="G31" s="43">
        <v>190</v>
      </c>
      <c r="H31" s="42">
        <f t="shared" si="3"/>
        <v>107.95454545454545</v>
      </c>
      <c r="I31" s="43">
        <v>190</v>
      </c>
      <c r="J31" s="42">
        <f t="shared" si="3"/>
        <v>100</v>
      </c>
    </row>
    <row r="32" spans="1:10" s="15" customFormat="1" x14ac:dyDescent="0.2">
      <c r="A32" s="12" t="s">
        <v>26</v>
      </c>
      <c r="B32" s="50">
        <v>2456.88</v>
      </c>
      <c r="C32" s="43">
        <v>16000.28</v>
      </c>
      <c r="D32" s="42">
        <f t="shared" si="2"/>
        <v>651.24385399368305</v>
      </c>
      <c r="E32" s="43">
        <v>0</v>
      </c>
      <c r="F32" s="42">
        <f t="shared" si="3"/>
        <v>0</v>
      </c>
      <c r="G32" s="43">
        <v>0</v>
      </c>
      <c r="H32" s="42"/>
      <c r="I32" s="43">
        <v>0</v>
      </c>
      <c r="J32" s="42"/>
    </row>
    <row r="33" spans="1:12" s="15" customFormat="1" x14ac:dyDescent="0.2">
      <c r="A33" s="12" t="s">
        <v>25</v>
      </c>
      <c r="B33" s="50">
        <f>B7+B24</f>
        <v>46988.04</v>
      </c>
      <c r="C33" s="43">
        <f>C7+C24</f>
        <v>68823.28</v>
      </c>
      <c r="D33" s="42">
        <f t="shared" si="2"/>
        <v>146.46978252338255</v>
      </c>
      <c r="E33" s="43">
        <f>E7+E24</f>
        <v>76904</v>
      </c>
      <c r="F33" s="42">
        <f>E33/C33%</f>
        <v>111.74125964353922</v>
      </c>
      <c r="G33" s="43">
        <f>G7+G24</f>
        <v>91041</v>
      </c>
      <c r="H33" s="42">
        <f t="shared" si="3"/>
        <v>118.38265889940706</v>
      </c>
      <c r="I33" s="43">
        <f>I7+I24</f>
        <v>103254</v>
      </c>
      <c r="J33" s="42">
        <f t="shared" si="3"/>
        <v>113.41483507430718</v>
      </c>
    </row>
    <row r="34" spans="1:12" s="15" customFormat="1" x14ac:dyDescent="0.2">
      <c r="A34" s="12" t="s">
        <v>62</v>
      </c>
      <c r="B34" s="65">
        <v>10756</v>
      </c>
      <c r="C34" s="52">
        <f>B73</f>
        <v>6986.0650000000314</v>
      </c>
      <c r="D34" s="42"/>
      <c r="E34" s="43"/>
      <c r="F34" s="42"/>
      <c r="G34" s="43">
        <v>0</v>
      </c>
      <c r="H34" s="42"/>
      <c r="I34" s="43">
        <v>0</v>
      </c>
      <c r="J34" s="42"/>
    </row>
    <row r="35" spans="1:12" s="15" customFormat="1" ht="31.5" x14ac:dyDescent="0.2">
      <c r="A35" s="12" t="s">
        <v>24</v>
      </c>
      <c r="B35" s="51"/>
      <c r="C35" s="31"/>
      <c r="D35" s="36"/>
      <c r="E35" s="31"/>
      <c r="F35" s="36"/>
      <c r="G35" s="31"/>
      <c r="H35" s="36"/>
      <c r="I35" s="31"/>
      <c r="J35" s="36"/>
    </row>
    <row r="36" spans="1:12" s="15" customFormat="1" ht="31.5" x14ac:dyDescent="0.2">
      <c r="A36" s="12" t="s">
        <v>23</v>
      </c>
      <c r="B36" s="51">
        <v>-262.99599999999998</v>
      </c>
      <c r="C36" s="31"/>
      <c r="D36" s="36"/>
      <c r="E36" s="31"/>
      <c r="F36" s="36"/>
      <c r="G36" s="31"/>
      <c r="H36" s="36"/>
      <c r="I36" s="31"/>
      <c r="J36" s="36"/>
    </row>
    <row r="37" spans="1:12" s="15" customFormat="1" x14ac:dyDescent="0.2">
      <c r="A37" s="14" t="s">
        <v>22</v>
      </c>
      <c r="B37" s="41">
        <f>B38+B36</f>
        <v>202747.33500000002</v>
      </c>
      <c r="C37" s="35">
        <f>C38</f>
        <v>231847.44700000001</v>
      </c>
      <c r="D37" s="36">
        <f t="shared" ref="D37:D88" si="4">C37/B37%</f>
        <v>114.35289494680657</v>
      </c>
      <c r="E37" s="35">
        <f>E38</f>
        <v>265075.91200000001</v>
      </c>
      <c r="F37" s="36">
        <f t="shared" ref="F37:J90" si="5">E37/C37%</f>
        <v>114.33203834243643</v>
      </c>
      <c r="G37" s="35">
        <f>G38</f>
        <v>153303.535</v>
      </c>
      <c r="H37" s="36">
        <f t="shared" si="5"/>
        <v>57.833823467143255</v>
      </c>
      <c r="I37" s="35">
        <f>I38</f>
        <v>173672.09</v>
      </c>
      <c r="J37" s="36">
        <f t="shared" si="5"/>
        <v>113.28642226025642</v>
      </c>
    </row>
    <row r="38" spans="1:12" s="15" customFormat="1" ht="31.5" x14ac:dyDescent="0.2">
      <c r="A38" s="16" t="s">
        <v>21</v>
      </c>
      <c r="B38" s="41">
        <f>B40+B43+B53+B64</f>
        <v>203010.33100000003</v>
      </c>
      <c r="C38" s="35">
        <f>C40+C43+C53+C64</f>
        <v>231847.44700000001</v>
      </c>
      <c r="D38" s="36">
        <f>C38/B38%</f>
        <v>114.20475295909939</v>
      </c>
      <c r="E38" s="35">
        <f>E40+E43+E53+E64</f>
        <v>265075.91200000001</v>
      </c>
      <c r="F38" s="36">
        <f t="shared" si="5"/>
        <v>114.33203834243643</v>
      </c>
      <c r="G38" s="35">
        <f>G40+G43+G53+G64</f>
        <v>153303.535</v>
      </c>
      <c r="H38" s="36">
        <f t="shared" si="5"/>
        <v>57.833823467143255</v>
      </c>
      <c r="I38" s="35">
        <f>I40+I43+I53+I64</f>
        <v>173672.09</v>
      </c>
      <c r="J38" s="36">
        <f t="shared" si="5"/>
        <v>113.28642226025642</v>
      </c>
    </row>
    <row r="39" spans="1:12" s="15" customFormat="1" x14ac:dyDescent="0.2">
      <c r="A39" s="16" t="s">
        <v>20</v>
      </c>
      <c r="B39" s="40"/>
      <c r="C39" s="37"/>
      <c r="D39" s="36"/>
      <c r="E39" s="37"/>
      <c r="F39" s="36"/>
      <c r="G39" s="37"/>
      <c r="H39" s="36"/>
      <c r="I39" s="37"/>
      <c r="J39" s="36"/>
      <c r="L39" s="69"/>
    </row>
    <row r="40" spans="1:12" s="19" customFormat="1" x14ac:dyDescent="0.2">
      <c r="A40" s="18" t="s">
        <v>19</v>
      </c>
      <c r="B40" s="53">
        <f>SUM(B41:B42)</f>
        <v>50479</v>
      </c>
      <c r="C40" s="54">
        <f>SUM(C41:C42)</f>
        <v>52542</v>
      </c>
      <c r="D40" s="42">
        <f t="shared" si="4"/>
        <v>104.08684799619644</v>
      </c>
      <c r="E40" s="54">
        <f>SUM(E41:E42)</f>
        <v>49577</v>
      </c>
      <c r="F40" s="42">
        <f t="shared" si="5"/>
        <v>94.356895436032133</v>
      </c>
      <c r="G40" s="54">
        <f>SUM(G41:G42)</f>
        <v>17633.7</v>
      </c>
      <c r="H40" s="42">
        <f t="shared" si="5"/>
        <v>35.568307884704602</v>
      </c>
      <c r="I40" s="54">
        <f>SUM(I41:I42)</f>
        <v>17633.7</v>
      </c>
      <c r="J40" s="42">
        <f t="shared" si="5"/>
        <v>100</v>
      </c>
    </row>
    <row r="41" spans="1:12" s="15" customFormat="1" x14ac:dyDescent="0.2">
      <c r="A41" s="16" t="s">
        <v>18</v>
      </c>
      <c r="B41" s="40">
        <v>33102</v>
      </c>
      <c r="C41" s="37">
        <v>48665</v>
      </c>
      <c r="D41" s="36">
        <f t="shared" si="4"/>
        <v>147.0152860854329</v>
      </c>
      <c r="E41" s="37">
        <v>42985</v>
      </c>
      <c r="F41" s="36">
        <f>E41/C41%</f>
        <v>88.328367409842812</v>
      </c>
      <c r="G41" s="37">
        <v>17633.7</v>
      </c>
      <c r="H41" s="36">
        <f t="shared" si="5"/>
        <v>41.022914970338491</v>
      </c>
      <c r="I41" s="37">
        <v>17633.7</v>
      </c>
      <c r="J41" s="36">
        <f t="shared" si="5"/>
        <v>100</v>
      </c>
      <c r="L41" s="69"/>
    </row>
    <row r="42" spans="1:12" s="15" customFormat="1" x14ac:dyDescent="0.2">
      <c r="A42" s="16" t="s">
        <v>17</v>
      </c>
      <c r="B42" s="40">
        <v>17377</v>
      </c>
      <c r="C42" s="37">
        <v>3877</v>
      </c>
      <c r="D42" s="36">
        <f t="shared" si="4"/>
        <v>22.311100880474189</v>
      </c>
      <c r="E42" s="37">
        <v>6592</v>
      </c>
      <c r="F42" s="36">
        <f t="shared" si="5"/>
        <v>170.0283724529275</v>
      </c>
      <c r="G42" s="55">
        <v>0</v>
      </c>
      <c r="H42" s="36">
        <f t="shared" si="5"/>
        <v>0</v>
      </c>
      <c r="I42" s="55">
        <v>0</v>
      </c>
      <c r="J42" s="36"/>
    </row>
    <row r="43" spans="1:12" s="19" customFormat="1" ht="31.5" x14ac:dyDescent="0.2">
      <c r="A43" s="16" t="s">
        <v>55</v>
      </c>
      <c r="B43" s="41">
        <f>SUM(B44:B49)</f>
        <v>18820.980000000003</v>
      </c>
      <c r="C43" s="35">
        <f>SUM(C44:C49)</f>
        <v>22566.292000000001</v>
      </c>
      <c r="D43" s="39">
        <f t="shared" si="4"/>
        <v>119.89966516090021</v>
      </c>
      <c r="E43" s="35">
        <f>SUM(E44:E52)</f>
        <v>21323.413</v>
      </c>
      <c r="F43" s="39">
        <f t="shared" si="5"/>
        <v>94.492320670139335</v>
      </c>
      <c r="G43" s="35">
        <f>SUM(G44:G52)</f>
        <v>15510.835999999999</v>
      </c>
      <c r="H43" s="35">
        <f>SUM(H44:H52)</f>
        <v>218.23135389395628</v>
      </c>
      <c r="I43" s="35">
        <f>SUM(I44:I52)</f>
        <v>15511.491</v>
      </c>
      <c r="J43" s="39">
        <f t="shared" si="5"/>
        <v>100.00422285426781</v>
      </c>
    </row>
    <row r="44" spans="1:12" s="19" customFormat="1" ht="57.75" customHeight="1" x14ac:dyDescent="0.2">
      <c r="A44" s="16" t="s">
        <v>79</v>
      </c>
      <c r="B44" s="56">
        <v>385.86200000000002</v>
      </c>
      <c r="C44" s="37">
        <v>379.74200000000002</v>
      </c>
      <c r="D44" s="36">
        <v>0</v>
      </c>
      <c r="E44" s="37">
        <v>394.57299999999998</v>
      </c>
      <c r="F44" s="36">
        <f t="shared" si="5"/>
        <v>103.90554639729078</v>
      </c>
      <c r="G44" s="37">
        <v>466.50900000000001</v>
      </c>
      <c r="H44" s="36">
        <f t="shared" si="5"/>
        <v>118.23135389395627</v>
      </c>
      <c r="I44" s="37">
        <v>470.56599999999997</v>
      </c>
      <c r="J44" s="36">
        <f t="shared" si="5"/>
        <v>100.86965096064598</v>
      </c>
    </row>
    <row r="45" spans="1:12" s="19" customFormat="1" ht="63" x14ac:dyDescent="0.2">
      <c r="A45" s="16" t="s">
        <v>65</v>
      </c>
      <c r="B45" s="57">
        <v>2198</v>
      </c>
      <c r="C45" s="37">
        <v>2487.7649999999999</v>
      </c>
      <c r="D45" s="36">
        <f t="shared" si="4"/>
        <v>113.18312101910827</v>
      </c>
      <c r="E45" s="37">
        <v>2478.94</v>
      </c>
      <c r="F45" s="36">
        <f>E45/C45%</f>
        <v>99.645263921632477</v>
      </c>
      <c r="G45" s="37">
        <v>2255.3270000000002</v>
      </c>
      <c r="H45" s="36"/>
      <c r="I45" s="37">
        <v>2251.9250000000002</v>
      </c>
      <c r="J45" s="36"/>
    </row>
    <row r="46" spans="1:12" s="19" customFormat="1" ht="31.5" x14ac:dyDescent="0.2">
      <c r="A46" s="16" t="s">
        <v>66</v>
      </c>
      <c r="B46" s="58">
        <v>1363.9069999999999</v>
      </c>
      <c r="C46" s="37">
        <v>5020.7849999999999</v>
      </c>
      <c r="D46" s="38">
        <v>0</v>
      </c>
      <c r="E46" s="37">
        <v>5660.9</v>
      </c>
      <c r="F46" s="36">
        <v>0</v>
      </c>
      <c r="G46" s="37">
        <v>0</v>
      </c>
      <c r="H46" s="36"/>
      <c r="I46" s="37">
        <v>0</v>
      </c>
      <c r="J46" s="36">
        <v>0</v>
      </c>
    </row>
    <row r="47" spans="1:12" s="19" customFormat="1" ht="31.5" x14ac:dyDescent="0.2">
      <c r="A47" s="16" t="s">
        <v>67</v>
      </c>
      <c r="B47" s="59">
        <v>2020.202</v>
      </c>
      <c r="C47" s="37">
        <v>3465</v>
      </c>
      <c r="D47" s="36"/>
      <c r="E47" s="37">
        <v>3031</v>
      </c>
      <c r="F47" s="36">
        <f>E47/C47%</f>
        <v>87.474747474747474</v>
      </c>
      <c r="G47" s="37">
        <v>3031</v>
      </c>
      <c r="H47" s="36">
        <f>G47/E47%</f>
        <v>100</v>
      </c>
      <c r="I47" s="37">
        <v>3031</v>
      </c>
      <c r="J47" s="36">
        <f>I47/G47%</f>
        <v>100</v>
      </c>
    </row>
    <row r="48" spans="1:12" s="19" customFormat="1" ht="62.45" customHeight="1" x14ac:dyDescent="0.2">
      <c r="A48" s="16" t="s">
        <v>82</v>
      </c>
      <c r="B48" s="59">
        <v>4574.3609999999999</v>
      </c>
      <c r="C48" s="37"/>
      <c r="D48" s="36"/>
      <c r="E48" s="37"/>
      <c r="F48" s="36"/>
      <c r="G48" s="37"/>
      <c r="H48" s="36"/>
      <c r="I48" s="37"/>
      <c r="J48" s="36"/>
    </row>
    <row r="49" spans="1:10" s="19" customFormat="1" x14ac:dyDescent="0.2">
      <c r="A49" s="16" t="s">
        <v>68</v>
      </c>
      <c r="B49" s="59">
        <f>SUM(B50:B52)</f>
        <v>8278.648000000001</v>
      </c>
      <c r="C49" s="37">
        <f>C50+C51+C52</f>
        <v>11213</v>
      </c>
      <c r="D49" s="38">
        <f>C49/B49%</f>
        <v>135.44482142494763</v>
      </c>
      <c r="E49" s="37"/>
      <c r="F49" s="38">
        <f>E49/C49%</f>
        <v>0</v>
      </c>
      <c r="G49" s="37"/>
      <c r="H49" s="38"/>
      <c r="I49" s="37"/>
      <c r="J49" s="38"/>
    </row>
    <row r="50" spans="1:10" s="19" customFormat="1" ht="31.5" x14ac:dyDescent="0.2">
      <c r="A50" s="16" t="s">
        <v>69</v>
      </c>
      <c r="B50" s="58">
        <v>301</v>
      </c>
      <c r="C50" s="37">
        <v>401</v>
      </c>
      <c r="D50" s="38"/>
      <c r="E50" s="37">
        <v>1476</v>
      </c>
      <c r="F50" s="38"/>
      <c r="G50" s="37">
        <v>1476</v>
      </c>
      <c r="H50" s="38"/>
      <c r="I50" s="37">
        <v>1476</v>
      </c>
      <c r="J50" s="38"/>
    </row>
    <row r="51" spans="1:10" s="19" customFormat="1" ht="63.75" customHeight="1" x14ac:dyDescent="0.2">
      <c r="A51" s="16" t="s">
        <v>70</v>
      </c>
      <c r="B51" s="58">
        <v>7977.6480000000001</v>
      </c>
      <c r="C51" s="37">
        <v>10332</v>
      </c>
      <c r="D51" s="38">
        <v>0</v>
      </c>
      <c r="E51" s="37">
        <v>8282</v>
      </c>
      <c r="F51" s="38">
        <v>0</v>
      </c>
      <c r="G51" s="37">
        <v>8282</v>
      </c>
      <c r="H51" s="38">
        <v>0</v>
      </c>
      <c r="I51" s="37">
        <v>8282</v>
      </c>
      <c r="J51" s="38">
        <v>0</v>
      </c>
    </row>
    <row r="52" spans="1:10" s="19" customFormat="1" ht="64.150000000000006" customHeight="1" x14ac:dyDescent="0.2">
      <c r="A52" s="70" t="s">
        <v>111</v>
      </c>
      <c r="B52" s="58"/>
      <c r="C52" s="37">
        <v>480</v>
      </c>
      <c r="D52" s="38">
        <v>0</v>
      </c>
      <c r="E52" s="37"/>
      <c r="F52" s="38">
        <v>0</v>
      </c>
      <c r="G52" s="37"/>
      <c r="H52" s="38">
        <v>0</v>
      </c>
      <c r="I52" s="37"/>
      <c r="J52" s="38">
        <v>0</v>
      </c>
    </row>
    <row r="53" spans="1:10" s="19" customFormat="1" ht="31.5" x14ac:dyDescent="0.2">
      <c r="A53" s="16" t="s">
        <v>56</v>
      </c>
      <c r="B53" s="35">
        <f>SUM(B54:B62)</f>
        <v>126500.68600000002</v>
      </c>
      <c r="C53" s="35">
        <f>SUM(C54:C62)</f>
        <v>147840.98500000002</v>
      </c>
      <c r="D53" s="39">
        <f t="shared" si="4"/>
        <v>116.8697100978567</v>
      </c>
      <c r="E53" s="35">
        <f>SUM(E54:E62)</f>
        <v>185284.7</v>
      </c>
      <c r="F53" s="39">
        <f t="shared" si="5"/>
        <v>125.32701943239893</v>
      </c>
      <c r="G53" s="35">
        <f>SUM(G54:G62)</f>
        <v>111268.2</v>
      </c>
      <c r="H53" s="39">
        <f>SUM(H54:H65)</f>
        <v>570.78624626476892</v>
      </c>
      <c r="I53" s="35">
        <f>SUM(I54:I62)</f>
        <v>131636.1</v>
      </c>
      <c r="J53" s="39">
        <f t="shared" si="5"/>
        <v>118.30523006573307</v>
      </c>
    </row>
    <row r="54" spans="1:10" s="19" customFormat="1" ht="47.25" x14ac:dyDescent="0.2">
      <c r="A54" s="16" t="s">
        <v>57</v>
      </c>
      <c r="B54" s="40">
        <v>922.84199999999998</v>
      </c>
      <c r="C54" s="37">
        <v>1775</v>
      </c>
      <c r="D54" s="38">
        <f t="shared" si="4"/>
        <v>192.34061735378322</v>
      </c>
      <c r="E54" s="37">
        <v>2464</v>
      </c>
      <c r="F54" s="38">
        <f t="shared" si="5"/>
        <v>138.81690140845072</v>
      </c>
      <c r="G54" s="37">
        <v>2464</v>
      </c>
      <c r="H54" s="38">
        <f t="shared" si="5"/>
        <v>100</v>
      </c>
      <c r="I54" s="37">
        <v>2464</v>
      </c>
      <c r="J54" s="38">
        <f t="shared" si="5"/>
        <v>100</v>
      </c>
    </row>
    <row r="55" spans="1:10" s="19" customFormat="1" ht="35.25" customHeight="1" x14ac:dyDescent="0.2">
      <c r="A55" s="16" t="s">
        <v>58</v>
      </c>
      <c r="B55" s="40">
        <v>119033.61</v>
      </c>
      <c r="C55" s="37">
        <v>137052.14000000001</v>
      </c>
      <c r="D55" s="38">
        <f t="shared" si="4"/>
        <v>115.13734650238703</v>
      </c>
      <c r="E55" s="37">
        <v>178768</v>
      </c>
      <c r="F55" s="38">
        <f t="shared" si="5"/>
        <v>130.43794865224285</v>
      </c>
      <c r="G55" s="37">
        <v>104692.5</v>
      </c>
      <c r="H55" s="38">
        <f t="shared" si="5"/>
        <v>58.563333482502458</v>
      </c>
      <c r="I55" s="37">
        <v>124904</v>
      </c>
      <c r="J55" s="38">
        <f t="shared" si="5"/>
        <v>119.3055854048762</v>
      </c>
    </row>
    <row r="56" spans="1:10" s="19" customFormat="1" ht="47.25" x14ac:dyDescent="0.2">
      <c r="A56" s="16" t="s">
        <v>71</v>
      </c>
      <c r="B56" s="59">
        <v>2531.884</v>
      </c>
      <c r="C56" s="40">
        <v>3716.3629999999998</v>
      </c>
      <c r="D56" s="38">
        <f t="shared" si="4"/>
        <v>146.78251452278224</v>
      </c>
      <c r="E56" s="37">
        <v>0</v>
      </c>
      <c r="F56" s="38">
        <f t="shared" si="5"/>
        <v>0</v>
      </c>
      <c r="G56" s="37">
        <v>0</v>
      </c>
      <c r="H56" s="38"/>
      <c r="I56" s="37">
        <v>0</v>
      </c>
      <c r="J56" s="38">
        <v>0</v>
      </c>
    </row>
    <row r="57" spans="1:10" s="19" customFormat="1" ht="47.25" x14ac:dyDescent="0.2">
      <c r="A57" s="16" t="s">
        <v>105</v>
      </c>
      <c r="B57" s="57">
        <v>6</v>
      </c>
      <c r="C57" s="37">
        <v>10</v>
      </c>
      <c r="D57" s="38">
        <f t="shared" si="4"/>
        <v>166.66666666666669</v>
      </c>
      <c r="E57" s="37">
        <v>0</v>
      </c>
      <c r="F57" s="38">
        <f t="shared" si="5"/>
        <v>0</v>
      </c>
      <c r="G57" s="37">
        <v>0</v>
      </c>
      <c r="H57" s="38"/>
      <c r="I57" s="37">
        <v>0</v>
      </c>
      <c r="J57" s="38"/>
    </row>
    <row r="58" spans="1:10" s="19" customFormat="1" ht="47.25" hidden="1" x14ac:dyDescent="0.2">
      <c r="A58" s="16" t="s">
        <v>72</v>
      </c>
      <c r="B58" s="57"/>
      <c r="C58" s="37"/>
      <c r="D58" s="38" t="e">
        <f t="shared" si="4"/>
        <v>#DIV/0!</v>
      </c>
      <c r="E58" s="37"/>
      <c r="F58" s="38"/>
      <c r="G58" s="37"/>
      <c r="H58" s="38"/>
      <c r="I58" s="37"/>
      <c r="J58" s="38"/>
    </row>
    <row r="59" spans="1:10" s="19" customFormat="1" ht="31.5" x14ac:dyDescent="0.2">
      <c r="A59" s="16" t="s">
        <v>73</v>
      </c>
      <c r="B59" s="57">
        <v>1815</v>
      </c>
      <c r="C59" s="37">
        <v>2588.982</v>
      </c>
      <c r="D59" s="38">
        <f t="shared" si="4"/>
        <v>142.64363636363638</v>
      </c>
      <c r="E59" s="37">
        <v>1100</v>
      </c>
      <c r="F59" s="38">
        <f t="shared" si="5"/>
        <v>42.48774228635039</v>
      </c>
      <c r="G59" s="37">
        <v>1100</v>
      </c>
      <c r="H59" s="38">
        <f t="shared" si="5"/>
        <v>100</v>
      </c>
      <c r="I59" s="37">
        <v>1100</v>
      </c>
      <c r="J59" s="38">
        <f t="shared" si="5"/>
        <v>100</v>
      </c>
    </row>
    <row r="60" spans="1:10" s="19" customFormat="1" ht="63" hidden="1" x14ac:dyDescent="0.2">
      <c r="A60" s="16" t="s">
        <v>74</v>
      </c>
      <c r="B60" s="57"/>
      <c r="C60" s="40"/>
      <c r="D60" s="38" t="e">
        <f t="shared" si="4"/>
        <v>#DIV/0!</v>
      </c>
      <c r="E60" s="37"/>
      <c r="F60" s="38" t="e">
        <f t="shared" si="5"/>
        <v>#DIV/0!</v>
      </c>
      <c r="G60" s="37"/>
      <c r="H60" s="38"/>
      <c r="I60" s="37"/>
      <c r="J60" s="38" t="e">
        <f t="shared" si="5"/>
        <v>#DIV/0!</v>
      </c>
    </row>
    <row r="61" spans="1:10" s="19" customFormat="1" ht="60.6" customHeight="1" x14ac:dyDescent="0.2">
      <c r="A61" s="68" t="s">
        <v>109</v>
      </c>
      <c r="B61" s="57">
        <v>1941.55</v>
      </c>
      <c r="C61" s="40">
        <v>2348</v>
      </c>
      <c r="D61" s="38"/>
      <c r="E61" s="37">
        <v>2470</v>
      </c>
      <c r="F61" s="38"/>
      <c r="G61" s="37">
        <v>2470</v>
      </c>
      <c r="H61" s="38"/>
      <c r="I61" s="37">
        <v>2470</v>
      </c>
      <c r="J61" s="38"/>
    </row>
    <row r="62" spans="1:10" s="15" customFormat="1" ht="39.6" customHeight="1" x14ac:dyDescent="0.2">
      <c r="A62" s="16" t="s">
        <v>75</v>
      </c>
      <c r="B62" s="57">
        <v>249.8</v>
      </c>
      <c r="C62" s="37">
        <v>350.5</v>
      </c>
      <c r="D62" s="38">
        <f t="shared" si="4"/>
        <v>140.31224979983986</v>
      </c>
      <c r="E62" s="37">
        <v>482.7</v>
      </c>
      <c r="F62" s="38">
        <f t="shared" si="5"/>
        <v>137.7175463623395</v>
      </c>
      <c r="G62" s="37">
        <v>541.70000000000005</v>
      </c>
      <c r="H62" s="38">
        <f t="shared" si="5"/>
        <v>112.22291278226643</v>
      </c>
      <c r="I62" s="37">
        <v>698.1</v>
      </c>
      <c r="J62" s="38">
        <f t="shared" si="5"/>
        <v>128.87206941111316</v>
      </c>
    </row>
    <row r="63" spans="1:10" s="15" customFormat="1" ht="47.25" hidden="1" x14ac:dyDescent="0.2">
      <c r="A63" s="16" t="s">
        <v>76</v>
      </c>
      <c r="B63" s="58"/>
      <c r="C63" s="37"/>
      <c r="D63" s="38"/>
      <c r="E63" s="37"/>
      <c r="F63" s="38"/>
      <c r="G63" s="37"/>
      <c r="H63" s="38"/>
      <c r="I63" s="37"/>
      <c r="J63" s="38"/>
    </row>
    <row r="64" spans="1:10" s="15" customFormat="1" x14ac:dyDescent="0.2">
      <c r="A64" s="16" t="s">
        <v>63</v>
      </c>
      <c r="B64" s="60">
        <f>B65+B66+B68+B69+B70</f>
        <v>7209.665</v>
      </c>
      <c r="C64" s="35">
        <f>C65+C66+C68+C69+C70</f>
        <v>8898.17</v>
      </c>
      <c r="D64" s="35">
        <f t="shared" ref="D64:F64" si="6">SUM(D65:D66)</f>
        <v>124.63193685657231</v>
      </c>
      <c r="E64" s="35">
        <f>SUM(E65:E70)</f>
        <v>8890.7989999999991</v>
      </c>
      <c r="F64" s="35">
        <f t="shared" si="6"/>
        <v>212.5</v>
      </c>
      <c r="G64" s="35">
        <f>SUM(G65:G70)</f>
        <v>8890.7989999999991</v>
      </c>
      <c r="H64" s="35">
        <f t="shared" si="5"/>
        <v>100.00000000000001</v>
      </c>
      <c r="I64" s="35">
        <f>SUM(I65:I70)</f>
        <v>8890.7989999999991</v>
      </c>
      <c r="J64" s="35">
        <v>100</v>
      </c>
    </row>
    <row r="65" spans="1:211" s="15" customFormat="1" ht="63" x14ac:dyDescent="0.2">
      <c r="A65" s="16" t="s">
        <v>77</v>
      </c>
      <c r="B65" s="58">
        <v>6343.2730000000001</v>
      </c>
      <c r="C65" s="37">
        <v>7905.7439999999997</v>
      </c>
      <c r="D65" s="38">
        <f t="shared" si="4"/>
        <v>124.63193685657231</v>
      </c>
      <c r="E65" s="37">
        <v>8235.15</v>
      </c>
      <c r="F65" s="38">
        <f t="shared" si="5"/>
        <v>104.16666666666666</v>
      </c>
      <c r="G65" s="37">
        <v>8235.15</v>
      </c>
      <c r="H65" s="38">
        <f t="shared" si="5"/>
        <v>100</v>
      </c>
      <c r="I65" s="37">
        <v>8235.15</v>
      </c>
      <c r="J65" s="38">
        <f t="shared" si="5"/>
        <v>100</v>
      </c>
    </row>
    <row r="66" spans="1:211" s="15" customFormat="1" ht="135" x14ac:dyDescent="0.2">
      <c r="A66" s="67" t="s">
        <v>108</v>
      </c>
      <c r="B66" s="58">
        <v>59.892000000000003</v>
      </c>
      <c r="C66" s="37">
        <v>179.67599999999999</v>
      </c>
      <c r="D66" s="38">
        <v>0</v>
      </c>
      <c r="E66" s="37">
        <v>194.649</v>
      </c>
      <c r="F66" s="38">
        <f t="shared" si="5"/>
        <v>108.33333333333334</v>
      </c>
      <c r="G66" s="37">
        <v>194.649</v>
      </c>
      <c r="H66" s="38">
        <f t="shared" si="5"/>
        <v>100</v>
      </c>
      <c r="I66" s="37">
        <v>194.649</v>
      </c>
      <c r="J66" s="38">
        <f t="shared" si="5"/>
        <v>100</v>
      </c>
    </row>
    <row r="67" spans="1:211" s="15" customFormat="1" hidden="1" x14ac:dyDescent="0.2">
      <c r="A67" s="16" t="s">
        <v>16</v>
      </c>
      <c r="B67" s="40"/>
      <c r="C67" s="37"/>
      <c r="D67" s="36"/>
      <c r="E67" s="37"/>
      <c r="F67" s="36"/>
      <c r="G67" s="37"/>
      <c r="H67" s="36"/>
      <c r="I67" s="37"/>
      <c r="J67" s="36"/>
      <c r="HC67" s="17">
        <v>153900.098</v>
      </c>
    </row>
    <row r="68" spans="1:211" s="15" customFormat="1" ht="45" x14ac:dyDescent="0.2">
      <c r="A68" s="66" t="s">
        <v>110</v>
      </c>
      <c r="B68" s="40">
        <v>425.5</v>
      </c>
      <c r="C68" s="37">
        <v>370</v>
      </c>
      <c r="D68" s="36"/>
      <c r="E68" s="37"/>
      <c r="F68" s="36"/>
      <c r="G68" s="37"/>
      <c r="H68" s="36"/>
      <c r="I68" s="37"/>
      <c r="J68" s="36"/>
    </row>
    <row r="69" spans="1:211" s="15" customFormat="1" ht="61.9" customHeight="1" x14ac:dyDescent="0.2">
      <c r="A69" s="66" t="s">
        <v>106</v>
      </c>
      <c r="B69" s="40">
        <v>381</v>
      </c>
      <c r="C69" s="37">
        <v>328</v>
      </c>
      <c r="D69" s="36"/>
      <c r="E69" s="37">
        <v>346</v>
      </c>
      <c r="F69" s="36">
        <f t="shared" si="5"/>
        <v>105.48780487804879</v>
      </c>
      <c r="G69" s="37">
        <v>346</v>
      </c>
      <c r="H69" s="36">
        <f t="shared" si="5"/>
        <v>100</v>
      </c>
      <c r="I69" s="37">
        <v>346</v>
      </c>
      <c r="J69" s="36">
        <f t="shared" si="5"/>
        <v>100</v>
      </c>
    </row>
    <row r="70" spans="1:211" s="15" customFormat="1" ht="75" x14ac:dyDescent="0.2">
      <c r="A70" s="66" t="s">
        <v>107</v>
      </c>
      <c r="B70" s="40"/>
      <c r="C70" s="37">
        <v>114.75</v>
      </c>
      <c r="D70" s="36"/>
      <c r="E70" s="37">
        <v>115</v>
      </c>
      <c r="F70" s="36">
        <f t="shared" si="5"/>
        <v>100.21786492374729</v>
      </c>
      <c r="G70" s="37">
        <v>115</v>
      </c>
      <c r="H70" s="36">
        <f t="shared" si="5"/>
        <v>100.00000000000001</v>
      </c>
      <c r="I70" s="37">
        <v>115</v>
      </c>
      <c r="J70" s="36">
        <f t="shared" si="5"/>
        <v>100.00000000000001</v>
      </c>
    </row>
    <row r="71" spans="1:211" s="13" customFormat="1" x14ac:dyDescent="0.2">
      <c r="A71" s="14" t="s">
        <v>15</v>
      </c>
      <c r="B71" s="41">
        <f>B33+B37</f>
        <v>249735.37500000003</v>
      </c>
      <c r="C71" s="35">
        <f>C33+C37</f>
        <v>300670.72700000001</v>
      </c>
      <c r="D71" s="42">
        <f t="shared" si="4"/>
        <v>120.39572967986614</v>
      </c>
      <c r="E71" s="35">
        <f>E33+E37</f>
        <v>341979.91200000001</v>
      </c>
      <c r="F71" s="42">
        <f t="shared" si="5"/>
        <v>113.73901124734367</v>
      </c>
      <c r="G71" s="35">
        <f>G33+G37</f>
        <v>244344.535</v>
      </c>
      <c r="H71" s="42">
        <f t="shared" si="5"/>
        <v>71.449967213278882</v>
      </c>
      <c r="I71" s="49">
        <f>I33+I37</f>
        <v>276926.08999999997</v>
      </c>
      <c r="J71" s="42">
        <f t="shared" si="5"/>
        <v>113.33426794259998</v>
      </c>
    </row>
    <row r="72" spans="1:211" s="11" customFormat="1" ht="11.25" customHeight="1" x14ac:dyDescent="0.2">
      <c r="A72" s="12"/>
      <c r="B72" s="43"/>
      <c r="C72" s="43"/>
      <c r="D72" s="36"/>
      <c r="E72" s="43"/>
      <c r="F72" s="36"/>
      <c r="G72" s="43"/>
      <c r="H72" s="36"/>
      <c r="I72" s="43"/>
      <c r="J72" s="36"/>
    </row>
    <row r="73" spans="1:211" s="6" customFormat="1" x14ac:dyDescent="0.2">
      <c r="A73" s="5" t="s">
        <v>14</v>
      </c>
      <c r="B73" s="43">
        <f>B34+B71-B92</f>
        <v>6986.0650000000314</v>
      </c>
      <c r="C73" s="43">
        <f>C34+C71-C92</f>
        <v>-7.999999972525984E-3</v>
      </c>
      <c r="D73" s="42"/>
      <c r="E73" s="43">
        <f>E71-E92</f>
        <v>-2.9999999969732016E-2</v>
      </c>
      <c r="F73" s="42"/>
      <c r="G73" s="43">
        <f>G71-G92</f>
        <v>-2.4000000033993274E-2</v>
      </c>
      <c r="H73" s="42"/>
      <c r="I73" s="43">
        <f>I71-I92</f>
        <v>-5.200000002514571E-2</v>
      </c>
      <c r="J73" s="42"/>
    </row>
    <row r="74" spans="1:211" s="6" customFormat="1" x14ac:dyDescent="0.2">
      <c r="A74" s="8" t="s">
        <v>13</v>
      </c>
      <c r="B74" s="44">
        <f>B71/B33</f>
        <v>5.3148710820881231</v>
      </c>
      <c r="C74" s="44">
        <f>C71/C33</f>
        <v>4.3687357969570764</v>
      </c>
      <c r="D74" s="36"/>
      <c r="E74" s="44">
        <f>E71/E33</f>
        <v>4.4468416727348385</v>
      </c>
      <c r="F74" s="36"/>
      <c r="G74" s="44">
        <f>G71/G33</f>
        <v>2.6838955525532451</v>
      </c>
      <c r="H74" s="36"/>
      <c r="I74" s="44">
        <f>I71/I33</f>
        <v>2.6819889786352098</v>
      </c>
      <c r="J74" s="36"/>
    </row>
    <row r="75" spans="1:211" s="6" customFormat="1" x14ac:dyDescent="0.2">
      <c r="A75" s="10"/>
      <c r="B75" s="31"/>
      <c r="C75" s="31"/>
      <c r="D75" s="36"/>
      <c r="E75" s="31"/>
      <c r="F75" s="36"/>
      <c r="G75" s="31"/>
      <c r="H75" s="36"/>
      <c r="I75" s="31"/>
      <c r="J75" s="36"/>
    </row>
    <row r="76" spans="1:211" s="6" customFormat="1" x14ac:dyDescent="0.2">
      <c r="A76" s="9" t="s">
        <v>12</v>
      </c>
      <c r="B76" s="31"/>
      <c r="C76" s="31"/>
      <c r="D76" s="36"/>
      <c r="E76" s="31"/>
      <c r="F76" s="36"/>
      <c r="G76" s="31"/>
      <c r="H76" s="36"/>
      <c r="I76" s="31"/>
      <c r="J76" s="36"/>
    </row>
    <row r="77" spans="1:211" s="6" customFormat="1" x14ac:dyDescent="0.2">
      <c r="A77" s="5" t="s">
        <v>11</v>
      </c>
      <c r="B77" s="71">
        <v>25683966.219999999</v>
      </c>
      <c r="C77" s="71">
        <v>29574767.300000001</v>
      </c>
      <c r="D77" s="36">
        <f t="shared" si="4"/>
        <v>115.14875485613375</v>
      </c>
      <c r="E77" s="31">
        <v>34549.133999999998</v>
      </c>
      <c r="F77" s="36">
        <f t="shared" si="5"/>
        <v>0.11681963090204939</v>
      </c>
      <c r="G77" s="31">
        <v>28400.486999999997</v>
      </c>
      <c r="H77" s="36">
        <f t="shared" si="5"/>
        <v>82.203180548606511</v>
      </c>
      <c r="I77" s="31">
        <v>33304.379000000001</v>
      </c>
      <c r="J77" s="36">
        <f t="shared" si="5"/>
        <v>117.26692926075529</v>
      </c>
    </row>
    <row r="78" spans="1:211" s="6" customFormat="1" x14ac:dyDescent="0.2">
      <c r="A78" s="5" t="s">
        <v>10</v>
      </c>
      <c r="B78" s="71">
        <v>249800</v>
      </c>
      <c r="C78" s="71">
        <v>350500</v>
      </c>
      <c r="D78" s="36">
        <f t="shared" si="4"/>
        <v>140.31224979983986</v>
      </c>
      <c r="E78" s="31">
        <v>482.7</v>
      </c>
      <c r="F78" s="36">
        <f t="shared" si="5"/>
        <v>0.13771754636233952</v>
      </c>
      <c r="G78" s="31">
        <v>541.70000000000005</v>
      </c>
      <c r="H78" s="36">
        <v>0</v>
      </c>
      <c r="I78" s="31">
        <v>698.1</v>
      </c>
      <c r="J78" s="36">
        <v>0</v>
      </c>
    </row>
    <row r="79" spans="1:211" s="6" customFormat="1" ht="31.5" x14ac:dyDescent="0.2">
      <c r="A79" s="8" t="s">
        <v>9</v>
      </c>
      <c r="B79" s="71">
        <v>3408333.51</v>
      </c>
      <c r="C79" s="71">
        <v>3774542.78</v>
      </c>
      <c r="D79" s="36">
        <f t="shared" si="4"/>
        <v>110.74452570223976</v>
      </c>
      <c r="E79" s="31">
        <v>4576.1620000000003</v>
      </c>
      <c r="F79" s="36">
        <f t="shared" si="5"/>
        <v>0.12123751846839581</v>
      </c>
      <c r="G79" s="31">
        <v>4111.1129999999994</v>
      </c>
      <c r="H79" s="36">
        <f t="shared" si="5"/>
        <v>89.837575680231581</v>
      </c>
      <c r="I79" s="31">
        <v>4697.7809999999999</v>
      </c>
      <c r="J79" s="36">
        <f t="shared" si="5"/>
        <v>114.27029614608016</v>
      </c>
    </row>
    <row r="80" spans="1:211" s="6" customFormat="1" x14ac:dyDescent="0.2">
      <c r="A80" s="5" t="s">
        <v>8</v>
      </c>
      <c r="B80" s="71">
        <v>22767040.670000002</v>
      </c>
      <c r="C80" s="71">
        <v>28911515.77</v>
      </c>
      <c r="D80" s="36">
        <f>C80/B80%</f>
        <v>126.98846630557715</v>
      </c>
      <c r="E80" s="31">
        <v>26571.63</v>
      </c>
      <c r="F80" s="36">
        <f t="shared" si="5"/>
        <v>9.1906734366283285E-2</v>
      </c>
      <c r="G80" s="31">
        <v>29239.981</v>
      </c>
      <c r="H80" s="36">
        <v>124</v>
      </c>
      <c r="I80" s="31">
        <v>30520.443999999996</v>
      </c>
      <c r="J80" s="36">
        <f t="shared" si="5"/>
        <v>104.37915127236231</v>
      </c>
    </row>
    <row r="81" spans="1:213" s="6" customFormat="1" x14ac:dyDescent="0.2">
      <c r="A81" s="5" t="s">
        <v>7</v>
      </c>
      <c r="B81" s="71">
        <v>7758560.0199999996</v>
      </c>
      <c r="C81" s="71">
        <v>17100000</v>
      </c>
      <c r="D81" s="36">
        <f t="shared" si="4"/>
        <v>220.40172346311243</v>
      </c>
      <c r="E81" s="31">
        <v>3061.3</v>
      </c>
      <c r="F81" s="36">
        <f>E81/C81%</f>
        <v>1.7902339181286551E-2</v>
      </c>
      <c r="G81" s="31">
        <v>3061.3</v>
      </c>
      <c r="H81" s="36">
        <f t="shared" si="5"/>
        <v>100</v>
      </c>
      <c r="I81" s="31">
        <v>3061.3</v>
      </c>
      <c r="J81" s="36">
        <f t="shared" si="5"/>
        <v>100</v>
      </c>
    </row>
    <row r="82" spans="1:213" s="6" customFormat="1" x14ac:dyDescent="0.2">
      <c r="A82" s="5" t="s">
        <v>6</v>
      </c>
      <c r="B82" s="71">
        <v>78000</v>
      </c>
      <c r="C82" s="71">
        <v>730000</v>
      </c>
      <c r="D82" s="36">
        <f t="shared" si="4"/>
        <v>935.89743589743591</v>
      </c>
      <c r="E82" s="31">
        <v>250</v>
      </c>
      <c r="F82" s="36">
        <f t="shared" si="5"/>
        <v>3.4246575342465752E-2</v>
      </c>
      <c r="G82" s="31">
        <v>0</v>
      </c>
      <c r="H82" s="36">
        <f t="shared" si="5"/>
        <v>0</v>
      </c>
      <c r="I82" s="31">
        <v>0</v>
      </c>
      <c r="J82" s="36">
        <v>0</v>
      </c>
    </row>
    <row r="83" spans="1:213" s="6" customFormat="1" x14ac:dyDescent="0.2">
      <c r="A83" s="5" t="s">
        <v>5</v>
      </c>
      <c r="B83" s="71">
        <v>146056081.62</v>
      </c>
      <c r="C83" s="71">
        <v>170082419</v>
      </c>
      <c r="D83" s="36">
        <f t="shared" si="4"/>
        <v>116.45007665104305</v>
      </c>
      <c r="E83" s="31">
        <v>214192.82900000003</v>
      </c>
      <c r="F83" s="36">
        <f t="shared" si="5"/>
        <v>0.12593472638697598</v>
      </c>
      <c r="G83" s="31">
        <v>135983.94200000001</v>
      </c>
      <c r="H83" s="36">
        <f t="shared" si="5"/>
        <v>63.486692171193084</v>
      </c>
      <c r="I83" s="31">
        <v>158510.12700000001</v>
      </c>
      <c r="J83" s="36">
        <f t="shared" si="5"/>
        <v>116.5653272501837</v>
      </c>
    </row>
    <row r="84" spans="1:213" s="6" customFormat="1" x14ac:dyDescent="0.2">
      <c r="A84" s="5" t="s">
        <v>60</v>
      </c>
      <c r="B84" s="71">
        <v>1961372.79</v>
      </c>
      <c r="C84" s="71">
        <v>2135888.61</v>
      </c>
      <c r="D84" s="36">
        <f t="shared" si="4"/>
        <v>108.8976364355498</v>
      </c>
      <c r="E84" s="31">
        <v>3052.8369999999995</v>
      </c>
      <c r="F84" s="36">
        <f t="shared" si="5"/>
        <v>0.14293053419110652</v>
      </c>
      <c r="G84" s="31">
        <v>2925.6360000000004</v>
      </c>
      <c r="H84" s="36">
        <f t="shared" si="5"/>
        <v>95.833351076392248</v>
      </c>
      <c r="I84" s="31">
        <v>3364.4809999999998</v>
      </c>
      <c r="J84" s="36">
        <f t="shared" si="5"/>
        <v>114.99998632775913</v>
      </c>
    </row>
    <row r="85" spans="1:213" s="6" customFormat="1" x14ac:dyDescent="0.2">
      <c r="A85" s="5" t="s">
        <v>4</v>
      </c>
      <c r="B85" s="71">
        <v>296860</v>
      </c>
      <c r="C85" s="71">
        <v>309127.88</v>
      </c>
      <c r="D85" s="36">
        <f t="shared" si="4"/>
        <v>104.13254732870713</v>
      </c>
      <c r="E85" s="31">
        <v>450</v>
      </c>
      <c r="F85" s="36">
        <f t="shared" si="5"/>
        <v>0.14557082331105173</v>
      </c>
      <c r="G85" s="31">
        <v>25.7</v>
      </c>
      <c r="H85" s="36">
        <f t="shared" si="5"/>
        <v>5.7111111111111112</v>
      </c>
      <c r="I85" s="31">
        <v>250</v>
      </c>
      <c r="J85" s="36">
        <f t="shared" si="5"/>
        <v>972.7626459143969</v>
      </c>
    </row>
    <row r="86" spans="1:213" s="6" customFormat="1" x14ac:dyDescent="0.2">
      <c r="A86" s="5" t="s">
        <v>3</v>
      </c>
      <c r="B86" s="71">
        <v>11973290.84</v>
      </c>
      <c r="C86" s="71">
        <v>19975805.640000001</v>
      </c>
      <c r="D86" s="36">
        <f t="shared" si="4"/>
        <v>166.83638530908684</v>
      </c>
      <c r="E86" s="31">
        <v>16599.5</v>
      </c>
      <c r="F86" s="36">
        <f t="shared" si="5"/>
        <v>8.3098025176820856E-2</v>
      </c>
      <c r="G86" s="31">
        <v>10302</v>
      </c>
      <c r="H86" s="36">
        <f t="shared" si="5"/>
        <v>62.062110304527245</v>
      </c>
      <c r="I86" s="31">
        <v>10076.799999999999</v>
      </c>
      <c r="J86" s="36">
        <f t="shared" si="5"/>
        <v>97.814016695787217</v>
      </c>
    </row>
    <row r="87" spans="1:213" s="6" customFormat="1" x14ac:dyDescent="0.2">
      <c r="A87" s="5" t="s">
        <v>2</v>
      </c>
      <c r="B87" s="71">
        <v>2936400</v>
      </c>
      <c r="C87" s="71">
        <v>2345000</v>
      </c>
      <c r="D87" s="36">
        <f t="shared" si="4"/>
        <v>79.85969214003542</v>
      </c>
      <c r="E87" s="45">
        <v>6500</v>
      </c>
      <c r="F87" s="36">
        <f t="shared" si="5"/>
        <v>0.27718550106609807</v>
      </c>
      <c r="G87" s="31">
        <v>1153</v>
      </c>
      <c r="H87" s="36">
        <f t="shared" si="5"/>
        <v>17.738461538461539</v>
      </c>
      <c r="I87" s="31">
        <v>0</v>
      </c>
      <c r="J87" s="36">
        <v>0</v>
      </c>
    </row>
    <row r="88" spans="1:213" s="6" customFormat="1" x14ac:dyDescent="0.2">
      <c r="A88" s="5" t="s">
        <v>1</v>
      </c>
      <c r="B88" s="71">
        <v>37000</v>
      </c>
      <c r="C88" s="71">
        <v>60000</v>
      </c>
      <c r="D88" s="36">
        <f t="shared" si="4"/>
        <v>162.16216216216216</v>
      </c>
      <c r="E88" s="45">
        <v>60</v>
      </c>
      <c r="F88" s="36">
        <f t="shared" si="5"/>
        <v>0.1</v>
      </c>
      <c r="G88" s="31">
        <v>0</v>
      </c>
      <c r="H88" s="36">
        <f t="shared" si="5"/>
        <v>0</v>
      </c>
      <c r="I88" s="31">
        <v>0</v>
      </c>
      <c r="J88" s="36">
        <v>0</v>
      </c>
    </row>
    <row r="89" spans="1:213" s="6" customFormat="1" ht="38.25" hidden="1" customHeight="1" x14ac:dyDescent="0.2">
      <c r="A89" s="5" t="s">
        <v>78</v>
      </c>
      <c r="B89" s="72"/>
      <c r="C89" s="71"/>
      <c r="D89" s="36"/>
      <c r="E89" s="45"/>
      <c r="F89" s="36"/>
      <c r="G89" s="31"/>
      <c r="H89" s="36"/>
      <c r="I89" s="31"/>
      <c r="J89" s="36"/>
    </row>
    <row r="90" spans="1:213" s="6" customFormat="1" ht="47.25" x14ac:dyDescent="0.2">
      <c r="A90" s="5" t="s">
        <v>61</v>
      </c>
      <c r="B90" s="71">
        <v>30298606.32</v>
      </c>
      <c r="C90" s="71">
        <v>32307358</v>
      </c>
      <c r="D90" s="36">
        <v>0</v>
      </c>
      <c r="E90" s="45">
        <v>31633.85</v>
      </c>
      <c r="F90" s="36">
        <f t="shared" si="5"/>
        <v>9.7915310809382788E-2</v>
      </c>
      <c r="G90" s="31">
        <v>28599.7</v>
      </c>
      <c r="H90" s="36">
        <f t="shared" si="5"/>
        <v>90.408533896443203</v>
      </c>
      <c r="I90" s="31">
        <v>32442.730000000003</v>
      </c>
      <c r="J90" s="36">
        <v>0</v>
      </c>
    </row>
    <row r="91" spans="1:213" s="6" customFormat="1" x14ac:dyDescent="0.2">
      <c r="A91" s="5"/>
      <c r="B91" s="71"/>
      <c r="C91" s="71"/>
      <c r="D91" s="46"/>
      <c r="E91" s="45"/>
      <c r="F91" s="46"/>
      <c r="G91" s="45"/>
      <c r="H91" s="46"/>
      <c r="I91" s="45"/>
      <c r="J91" s="46"/>
    </row>
    <row r="92" spans="1:213" x14ac:dyDescent="0.25">
      <c r="A92" s="5" t="s">
        <v>0</v>
      </c>
      <c r="B92" s="50">
        <v>253505.31</v>
      </c>
      <c r="C92" s="47">
        <v>307656.8</v>
      </c>
      <c r="D92" s="48">
        <v>124.84773935280262</v>
      </c>
      <c r="E92" s="47">
        <f>SUM(E77:E90)</f>
        <v>341979.94199999998</v>
      </c>
      <c r="F92" s="48">
        <f>E92/C92%</f>
        <v>111.15630858801106</v>
      </c>
      <c r="G92" s="47">
        <f>SUM(G77:G90)</f>
        <v>244344.55900000004</v>
      </c>
      <c r="H92" s="48">
        <f>G92/E92%</f>
        <v>71.449967963325776</v>
      </c>
      <c r="I92" s="47">
        <f>SUM(I77:I90)</f>
        <v>276926.14199999999</v>
      </c>
      <c r="J92" s="48">
        <f>I92/G92%</f>
        <v>113.33427809211007</v>
      </c>
    </row>
    <row r="93" spans="1:213" s="2" customFormat="1" x14ac:dyDescent="0.25">
      <c r="A93" s="3"/>
      <c r="C93" s="32"/>
      <c r="D93" s="7"/>
      <c r="E93" s="7"/>
      <c r="G93" s="7"/>
      <c r="I93" s="7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</row>
  </sheetData>
  <mergeCells count="2">
    <mergeCell ref="A1:J1"/>
    <mergeCell ref="A2:J2"/>
  </mergeCells>
  <pageMargins left="0.23622047244094491" right="0.23622047244094491" top="0.47" bottom="0.34" header="0.47" footer="0.19"/>
  <pageSetup paperSize="9" scale="78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9"/>
  <sheetViews>
    <sheetView workbookViewId="0">
      <selection activeCell="K18" sqref="K18"/>
    </sheetView>
  </sheetViews>
  <sheetFormatPr defaultRowHeight="12.75" x14ac:dyDescent="0.2"/>
  <cols>
    <col min="1" max="1" width="13.85546875" customWidth="1"/>
  </cols>
  <sheetData>
    <row r="2" spans="1:9" x14ac:dyDescent="0.2">
      <c r="B2" t="s">
        <v>87</v>
      </c>
    </row>
    <row r="3" spans="1:9" x14ac:dyDescent="0.2">
      <c r="B3" s="61">
        <v>2025</v>
      </c>
      <c r="C3" s="61">
        <v>2026</v>
      </c>
      <c r="D3" s="61">
        <v>2027</v>
      </c>
    </row>
    <row r="4" spans="1:9" x14ac:dyDescent="0.2">
      <c r="A4" t="s">
        <v>85</v>
      </c>
      <c r="B4">
        <v>870</v>
      </c>
      <c r="C4">
        <v>980</v>
      </c>
      <c r="D4">
        <v>1091</v>
      </c>
    </row>
    <row r="5" spans="1:9" x14ac:dyDescent="0.2">
      <c r="A5" t="s">
        <v>86</v>
      </c>
      <c r="B5">
        <v>883</v>
      </c>
      <c r="C5">
        <v>1060</v>
      </c>
      <c r="D5">
        <v>1272</v>
      </c>
    </row>
    <row r="6" spans="1:9" x14ac:dyDescent="0.2">
      <c r="B6" s="61">
        <f>SUM(B4:B5)</f>
        <v>1753</v>
      </c>
      <c r="C6" s="61">
        <f t="shared" ref="C6:D6" si="0">SUM(C4:C5)</f>
        <v>2040</v>
      </c>
      <c r="D6" s="61">
        <f t="shared" si="0"/>
        <v>2363</v>
      </c>
    </row>
    <row r="7" spans="1:9" x14ac:dyDescent="0.2">
      <c r="B7" s="61" t="s">
        <v>88</v>
      </c>
      <c r="C7" s="61"/>
      <c r="D7" s="61"/>
    </row>
    <row r="8" spans="1:9" x14ac:dyDescent="0.2">
      <c r="A8" t="s">
        <v>85</v>
      </c>
      <c r="B8" s="62">
        <v>28699.554000000004</v>
      </c>
      <c r="C8" s="62">
        <v>23298.6</v>
      </c>
      <c r="D8" s="62">
        <v>22712.605000000003</v>
      </c>
    </row>
    <row r="9" spans="1:9" x14ac:dyDescent="0.2">
      <c r="A9" t="s">
        <v>86</v>
      </c>
      <c r="B9" s="62">
        <v>1621</v>
      </c>
      <c r="C9" s="62">
        <v>1583</v>
      </c>
      <c r="D9" s="62">
        <v>1583.076</v>
      </c>
    </row>
    <row r="10" spans="1:9" x14ac:dyDescent="0.2">
      <c r="B10" s="63">
        <f>SUM(B8:B9)</f>
        <v>30320.554000000004</v>
      </c>
      <c r="C10" s="63">
        <f>SUM(C8:C9)</f>
        <v>24881.599999999999</v>
      </c>
      <c r="D10" s="63">
        <f t="shared" ref="D10" si="1">SUM(D8:D9)</f>
        <v>24295.681000000004</v>
      </c>
      <c r="G10" s="61">
        <v>2025</v>
      </c>
      <c r="H10" s="61">
        <v>2026</v>
      </c>
      <c r="I10" s="61">
        <v>2027</v>
      </c>
    </row>
    <row r="11" spans="1:9" x14ac:dyDescent="0.2">
      <c r="F11" s="64" t="s">
        <v>92</v>
      </c>
      <c r="G11">
        <v>9832.7999999999993</v>
      </c>
      <c r="H11">
        <v>7887.8</v>
      </c>
      <c r="I11">
        <v>7998.8</v>
      </c>
    </row>
    <row r="12" spans="1:9" x14ac:dyDescent="0.2">
      <c r="B12" s="62">
        <f>B4+B8</f>
        <v>29569.554000000004</v>
      </c>
      <c r="C12" s="62">
        <f>C4+C8</f>
        <v>24278.6</v>
      </c>
      <c r="D12" s="62">
        <f t="shared" ref="D12" si="2">D4+D8</f>
        <v>23803.605000000003</v>
      </c>
      <c r="F12" s="64" t="s">
        <v>89</v>
      </c>
      <c r="G12">
        <v>335.6</v>
      </c>
      <c r="H12">
        <v>370.6</v>
      </c>
      <c r="I12">
        <v>384.6</v>
      </c>
    </row>
    <row r="13" spans="1:9" x14ac:dyDescent="0.2">
      <c r="B13" s="62">
        <f>B5+B9</f>
        <v>2504</v>
      </c>
      <c r="C13" s="62">
        <f>C5+C9</f>
        <v>2643</v>
      </c>
      <c r="D13" s="62">
        <f t="shared" ref="D13" si="3">D5+D9</f>
        <v>2855.076</v>
      </c>
      <c r="F13" s="64" t="s">
        <v>96</v>
      </c>
      <c r="G13">
        <v>20</v>
      </c>
      <c r="H13">
        <v>20</v>
      </c>
      <c r="I13">
        <v>20</v>
      </c>
    </row>
    <row r="14" spans="1:9" x14ac:dyDescent="0.2">
      <c r="F14" s="64" t="s">
        <v>97</v>
      </c>
      <c r="G14">
        <v>3225.6</v>
      </c>
      <c r="H14">
        <v>2419.1999999999998</v>
      </c>
      <c r="I14">
        <v>2419.1999999999998</v>
      </c>
    </row>
    <row r="15" spans="1:9" x14ac:dyDescent="0.2">
      <c r="B15" s="63">
        <f>B12+B13</f>
        <v>32073.554000000004</v>
      </c>
      <c r="C15" s="63">
        <f t="shared" ref="C15:D15" si="4">C12+C13</f>
        <v>26921.599999999999</v>
      </c>
      <c r="D15" s="63">
        <f t="shared" si="4"/>
        <v>26658.681000000004</v>
      </c>
      <c r="F15" s="64" t="s">
        <v>90</v>
      </c>
      <c r="G15">
        <v>1200</v>
      </c>
      <c r="H15">
        <v>1200</v>
      </c>
      <c r="I15">
        <v>600</v>
      </c>
    </row>
    <row r="16" spans="1:9" x14ac:dyDescent="0.2">
      <c r="F16" s="64" t="s">
        <v>93</v>
      </c>
      <c r="G16">
        <v>14894</v>
      </c>
      <c r="H16" s="62">
        <v>12381.06</v>
      </c>
      <c r="I16">
        <v>12381</v>
      </c>
    </row>
    <row r="17" spans="1:13" x14ac:dyDescent="0.2">
      <c r="A17" t="s">
        <v>95</v>
      </c>
      <c r="B17">
        <f>31373.8-1452.5</f>
        <v>29921.3</v>
      </c>
      <c r="C17">
        <v>24509</v>
      </c>
      <c r="D17">
        <v>23909.1</v>
      </c>
      <c r="F17" s="64" t="s">
        <v>91</v>
      </c>
      <c r="G17">
        <v>61.6</v>
      </c>
      <c r="J17" s="64" t="s">
        <v>92</v>
      </c>
      <c r="K17">
        <f>G11+G22</f>
        <v>12050.599999999999</v>
      </c>
      <c r="L17" s="62">
        <f>H11+H22</f>
        <v>10530.8</v>
      </c>
      <c r="M17">
        <f>I11+I22</f>
        <v>10853.9</v>
      </c>
    </row>
    <row r="18" spans="1:13" x14ac:dyDescent="0.2">
      <c r="F18" s="64"/>
      <c r="G18" s="61">
        <f>SUM(G11:G17)</f>
        <v>29569.599999999999</v>
      </c>
      <c r="H18" s="61">
        <f>SUM(H11:H17)</f>
        <v>24278.659999999996</v>
      </c>
      <c r="I18" s="61">
        <f>SUM(I11:I17)</f>
        <v>23803.599999999999</v>
      </c>
    </row>
    <row r="19" spans="1:13" x14ac:dyDescent="0.2">
      <c r="B19" s="62">
        <f>B10-B17</f>
        <v>399.25400000000445</v>
      </c>
      <c r="C19" s="62">
        <f>C10-C17</f>
        <v>372.59999999999854</v>
      </c>
      <c r="D19" s="62">
        <f t="shared" ref="D19" si="5">D10-D17</f>
        <v>386.58100000000559</v>
      </c>
    </row>
    <row r="20" spans="1:13" x14ac:dyDescent="0.2">
      <c r="G20" s="62">
        <f>B12-G18</f>
        <v>-4.5999999994819518E-2</v>
      </c>
      <c r="H20" s="62">
        <f>C12-H18</f>
        <v>-5.9999999997671694E-2</v>
      </c>
      <c r="I20" s="62">
        <f>D12-I18</f>
        <v>5.0000000046566129E-3</v>
      </c>
    </row>
    <row r="22" spans="1:13" x14ac:dyDescent="0.2">
      <c r="F22" s="64" t="s">
        <v>92</v>
      </c>
      <c r="G22">
        <v>2217.8000000000002</v>
      </c>
      <c r="H22" s="62">
        <v>2643</v>
      </c>
      <c r="I22">
        <v>2855.1</v>
      </c>
    </row>
    <row r="23" spans="1:13" x14ac:dyDescent="0.2">
      <c r="F23" s="64" t="s">
        <v>94</v>
      </c>
      <c r="G23">
        <v>286.2</v>
      </c>
    </row>
    <row r="24" spans="1:13" x14ac:dyDescent="0.2">
      <c r="F24" s="64"/>
      <c r="G24" s="61">
        <f>G22+G23</f>
        <v>2504</v>
      </c>
      <c r="H24" s="61">
        <f t="shared" ref="H24:I24" si="6">H22+H23</f>
        <v>2643</v>
      </c>
      <c r="I24" s="61">
        <f t="shared" si="6"/>
        <v>2855.1</v>
      </c>
    </row>
    <row r="25" spans="1:13" x14ac:dyDescent="0.2">
      <c r="F25" s="64"/>
      <c r="G25">
        <f>G18+G24</f>
        <v>32073.599999999999</v>
      </c>
      <c r="H25">
        <f>H18+H24</f>
        <v>26921.659999999996</v>
      </c>
      <c r="I25">
        <f>I18+I24</f>
        <v>26658.699999999997</v>
      </c>
    </row>
    <row r="26" spans="1:13" x14ac:dyDescent="0.2">
      <c r="G26" s="62">
        <f>B15-G25</f>
        <v>-4.5999999994819518E-2</v>
      </c>
      <c r="H26" s="62">
        <f>C15-H25</f>
        <v>-5.9999999997671694E-2</v>
      </c>
      <c r="I26" s="62">
        <f>D15-I25</f>
        <v>-1.8999999992956873E-2</v>
      </c>
    </row>
    <row r="27" spans="1:13" x14ac:dyDescent="0.2">
      <c r="F27" s="64"/>
    </row>
    <row r="28" spans="1:13" x14ac:dyDescent="0.2">
      <c r="F28" s="64"/>
    </row>
    <row r="29" spans="1:13" x14ac:dyDescent="0.2">
      <c r="F29" s="6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ПРОГНОЗ КБ 2026 г.кон</vt:lpstr>
      <vt:lpstr>ПРОГНОЗ КБ 2026 г.кож</vt:lpstr>
      <vt:lpstr>Лист1</vt:lpstr>
      <vt:lpstr>'ПРОГНОЗ КБ 2026 г.кож'!Заголовки_для_печати</vt:lpstr>
      <vt:lpstr>'ПРОГНОЗ КБ 2026 г.кон'!Заголовки_для_печати</vt:lpstr>
      <vt:lpstr>'ПРОГНОЗ КБ 2026 г.кож'!Область_печати</vt:lpstr>
      <vt:lpstr>'ПРОГНОЗ КБ 2026 г.кон'!Область_печати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Ошкулуг Айлана Арменовна</dc:creator>
  <cp:lastModifiedBy>Пользователь</cp:lastModifiedBy>
  <cp:lastPrinted>2025-11-14T08:18:00Z</cp:lastPrinted>
  <dcterms:created xsi:type="dcterms:W3CDTF">2018-10-31T11:14:18Z</dcterms:created>
  <dcterms:modified xsi:type="dcterms:W3CDTF">2025-11-14T08:18:28Z</dcterms:modified>
</cp:coreProperties>
</file>