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МО" sheetId="1" r:id="rId1"/>
  </sheets>
  <definedNames>
    <definedName name="_xlnm.Print_Titles" localSheetId="0">МО!$3:$7</definedName>
    <definedName name="_xlnm.Print_Area" localSheetId="0">МО!$A$1:$Z$91</definedName>
  </definedNames>
  <calcPr calcId="144525" calcOnSave="0"/>
</workbook>
</file>

<file path=xl/calcChain.xml><?xml version="1.0" encoding="utf-8"?>
<calcChain xmlns="http://schemas.openxmlformats.org/spreadsheetml/2006/main">
  <c r="G51" i="1" l="1"/>
  <c r="G62" i="1" s="1"/>
  <c r="F51" i="1"/>
  <c r="F56" i="1"/>
  <c r="G56" i="1"/>
  <c r="Y56" i="1" s="1"/>
  <c r="Y62" i="1" s="1"/>
  <c r="Y51" i="1"/>
  <c r="Y61" i="1"/>
  <c r="E51" i="1"/>
  <c r="C63" i="1" l="1"/>
  <c r="G22" i="1"/>
  <c r="G43" i="1"/>
  <c r="X43" i="1" s="1"/>
  <c r="G44" i="1"/>
  <c r="G42" i="1"/>
  <c r="V34" i="1"/>
  <c r="G41" i="1" l="1"/>
  <c r="E41" i="1"/>
  <c r="C38" i="1" l="1"/>
  <c r="C33" i="1"/>
  <c r="C31" i="1"/>
  <c r="E33" i="1" l="1"/>
  <c r="V10" i="1"/>
  <c r="C41" i="1"/>
  <c r="C45" i="1"/>
  <c r="C39" i="1" l="1"/>
  <c r="C27" i="1"/>
  <c r="C26" i="1" s="1"/>
  <c r="C23" i="1" s="1"/>
  <c r="I34" i="1" l="1"/>
  <c r="J34" i="1"/>
  <c r="K34" i="1"/>
  <c r="L34" i="1"/>
  <c r="M34" i="1"/>
  <c r="N34" i="1"/>
  <c r="O34" i="1"/>
  <c r="P34" i="1"/>
  <c r="Q34" i="1"/>
  <c r="R34" i="1"/>
  <c r="R33" i="1" s="1"/>
  <c r="S34" i="1"/>
  <c r="S33" i="1" s="1"/>
  <c r="T34" i="1"/>
  <c r="T33" i="1" s="1"/>
  <c r="U34" i="1"/>
  <c r="W34" i="1"/>
  <c r="H34" i="1"/>
  <c r="F34" i="1"/>
  <c r="X65" i="1"/>
  <c r="X66" i="1"/>
  <c r="X67" i="1"/>
  <c r="S57" i="1"/>
  <c r="S51" i="1"/>
  <c r="S45" i="1"/>
  <c r="S41" i="1"/>
  <c r="S10" i="1"/>
  <c r="S27" i="1"/>
  <c r="S26" i="1" s="1"/>
  <c r="S23" i="1" s="1"/>
  <c r="T10" i="1"/>
  <c r="T57" i="1"/>
  <c r="T51" i="1"/>
  <c r="T45" i="1"/>
  <c r="T41" i="1"/>
  <c r="T27" i="1"/>
  <c r="T26" i="1" s="1"/>
  <c r="T23" i="1" s="1"/>
  <c r="S39" i="1" l="1"/>
  <c r="S62" i="1" s="1"/>
  <c r="S63" i="1" s="1"/>
  <c r="S9" i="1"/>
  <c r="T9" i="1"/>
  <c r="T39" i="1"/>
  <c r="T62" i="1" s="1"/>
  <c r="S64" i="1" l="1"/>
  <c r="T64" i="1"/>
  <c r="T63" i="1"/>
  <c r="J57" i="1"/>
  <c r="K57" i="1"/>
  <c r="L57" i="1"/>
  <c r="M57" i="1"/>
  <c r="N57" i="1"/>
  <c r="O57" i="1"/>
  <c r="J51" i="1"/>
  <c r="K51" i="1"/>
  <c r="L51" i="1"/>
  <c r="M51" i="1"/>
  <c r="N51" i="1"/>
  <c r="O51" i="1"/>
  <c r="J45" i="1"/>
  <c r="K45" i="1"/>
  <c r="L45" i="1"/>
  <c r="M45" i="1"/>
  <c r="N45" i="1"/>
  <c r="O45" i="1"/>
  <c r="J41" i="1"/>
  <c r="K41" i="1"/>
  <c r="L41" i="1"/>
  <c r="M41" i="1"/>
  <c r="N41" i="1"/>
  <c r="O41" i="1"/>
  <c r="J39" i="1" l="1"/>
  <c r="M39" i="1"/>
  <c r="N39" i="1"/>
  <c r="O39" i="1"/>
  <c r="K39" i="1"/>
  <c r="L39" i="1"/>
  <c r="N33" i="1"/>
  <c r="N62" i="1" s="1"/>
  <c r="O33" i="1"/>
  <c r="N10" i="1"/>
  <c r="O10" i="1"/>
  <c r="O26" i="1"/>
  <c r="O23" i="1" s="1"/>
  <c r="N27" i="1"/>
  <c r="N26" i="1" s="1"/>
  <c r="N23" i="1" s="1"/>
  <c r="O27" i="1"/>
  <c r="K10" i="1"/>
  <c r="L10" i="1"/>
  <c r="M10" i="1"/>
  <c r="K27" i="1"/>
  <c r="K26" i="1" s="1"/>
  <c r="K23" i="1" s="1"/>
  <c r="L27" i="1"/>
  <c r="L26" i="1" s="1"/>
  <c r="L23" i="1" s="1"/>
  <c r="M27" i="1"/>
  <c r="M26" i="1" s="1"/>
  <c r="M23" i="1" s="1"/>
  <c r="K33" i="1"/>
  <c r="L33" i="1"/>
  <c r="M33" i="1"/>
  <c r="M62" i="1" s="1"/>
  <c r="J33" i="1"/>
  <c r="J62" i="1" s="1"/>
  <c r="J27" i="1"/>
  <c r="J26" i="1" s="1"/>
  <c r="J23" i="1" s="1"/>
  <c r="J10" i="1"/>
  <c r="L62" i="1" l="1"/>
  <c r="K62" i="1"/>
  <c r="K63" i="1" s="1"/>
  <c r="J9" i="1"/>
  <c r="J64" i="1" s="1"/>
  <c r="J63" i="1"/>
  <c r="O62" i="1"/>
  <c r="O63" i="1" s="1"/>
  <c r="O9" i="1"/>
  <c r="K9" i="1"/>
  <c r="N9" i="1"/>
  <c r="N64" i="1" s="1"/>
  <c r="N63" i="1"/>
  <c r="L63" i="1"/>
  <c r="L9" i="1"/>
  <c r="L64" i="1" s="1"/>
  <c r="M63" i="1"/>
  <c r="M9" i="1"/>
  <c r="M64" i="1" s="1"/>
  <c r="G31" i="1"/>
  <c r="X31" i="1" s="1"/>
  <c r="C10" i="1"/>
  <c r="E10" i="1"/>
  <c r="F10" i="1"/>
  <c r="K64" i="1" l="1"/>
  <c r="O64" i="1"/>
  <c r="Y31" i="1"/>
  <c r="V51" i="1"/>
  <c r="I57" i="1"/>
  <c r="P57" i="1"/>
  <c r="Q57" i="1"/>
  <c r="R57" i="1"/>
  <c r="U57" i="1"/>
  <c r="V57" i="1"/>
  <c r="W57" i="1"/>
  <c r="I41" i="1"/>
  <c r="P41" i="1"/>
  <c r="Q41" i="1"/>
  <c r="R41" i="1"/>
  <c r="U41" i="1"/>
  <c r="V41" i="1"/>
  <c r="W41" i="1"/>
  <c r="H41" i="1"/>
  <c r="I45" i="1"/>
  <c r="P45" i="1"/>
  <c r="Q45" i="1"/>
  <c r="Q39" i="1" s="1"/>
  <c r="R45" i="1"/>
  <c r="R39" i="1" s="1"/>
  <c r="U45" i="1"/>
  <c r="V45" i="1"/>
  <c r="W45" i="1"/>
  <c r="H45" i="1"/>
  <c r="I51" i="1"/>
  <c r="P51" i="1"/>
  <c r="Q51" i="1"/>
  <c r="R51" i="1"/>
  <c r="U51" i="1"/>
  <c r="W51" i="1"/>
  <c r="G35" i="1"/>
  <c r="Y35" i="1" s="1"/>
  <c r="G36" i="1"/>
  <c r="Y36" i="1" s="1"/>
  <c r="G37" i="1"/>
  <c r="G38" i="1"/>
  <c r="Y38" i="1" s="1"/>
  <c r="I33" i="1"/>
  <c r="P33" i="1"/>
  <c r="Q33" i="1"/>
  <c r="U33" i="1"/>
  <c r="V33" i="1"/>
  <c r="W33" i="1"/>
  <c r="I10" i="1"/>
  <c r="P10" i="1"/>
  <c r="Q10" i="1"/>
  <c r="R10" i="1"/>
  <c r="Q27" i="1"/>
  <c r="Q26" i="1" s="1"/>
  <c r="Q23" i="1" s="1"/>
  <c r="R27" i="1"/>
  <c r="R26" i="1" s="1"/>
  <c r="R23" i="1" s="1"/>
  <c r="I27" i="1"/>
  <c r="I26" i="1" s="1"/>
  <c r="I23" i="1" s="1"/>
  <c r="U27" i="1"/>
  <c r="U26" i="1" s="1"/>
  <c r="U23" i="1" s="1"/>
  <c r="U10" i="1"/>
  <c r="F57" i="1"/>
  <c r="H57" i="1"/>
  <c r="E57" i="1"/>
  <c r="X56" i="1" s="1"/>
  <c r="G58" i="1"/>
  <c r="G59" i="1"/>
  <c r="G60" i="1"/>
  <c r="G61" i="1"/>
  <c r="I39" i="1" l="1"/>
  <c r="X61" i="1"/>
  <c r="R62" i="1"/>
  <c r="Q62" i="1"/>
  <c r="Q63" i="1" s="1"/>
  <c r="X60" i="1"/>
  <c r="Y60" i="1"/>
  <c r="X59" i="1"/>
  <c r="Y59" i="1"/>
  <c r="X58" i="1"/>
  <c r="Y58" i="1"/>
  <c r="I9" i="1"/>
  <c r="I62" i="1"/>
  <c r="I63" i="1" s="1"/>
  <c r="R9" i="1"/>
  <c r="R63" i="1"/>
  <c r="Q9" i="1"/>
  <c r="U9" i="1"/>
  <c r="Y37" i="1"/>
  <c r="X37" i="1"/>
  <c r="X38" i="1"/>
  <c r="X36" i="1"/>
  <c r="X35" i="1"/>
  <c r="P39" i="1"/>
  <c r="P62" i="1" s="1"/>
  <c r="G57" i="1"/>
  <c r="U39" i="1"/>
  <c r="U62" i="1" s="1"/>
  <c r="U63" i="1" s="1"/>
  <c r="W39" i="1"/>
  <c r="W62" i="1" s="1"/>
  <c r="W63" i="1" s="1"/>
  <c r="P27" i="1"/>
  <c r="P26" i="1" s="1"/>
  <c r="P23" i="1" s="1"/>
  <c r="P9" i="1" s="1"/>
  <c r="V27" i="1"/>
  <c r="V26" i="1" s="1"/>
  <c r="V23" i="1" s="1"/>
  <c r="W27" i="1"/>
  <c r="W26" i="1" s="1"/>
  <c r="W23" i="1" s="1"/>
  <c r="H27" i="1"/>
  <c r="H26" i="1" s="1"/>
  <c r="H23" i="1" s="1"/>
  <c r="H10" i="1"/>
  <c r="V9" i="1"/>
  <c r="W10" i="1"/>
  <c r="W9" i="1" s="1"/>
  <c r="G16" i="1"/>
  <c r="P63" i="1" l="1"/>
  <c r="Q64" i="1"/>
  <c r="I64" i="1"/>
  <c r="Y16" i="1"/>
  <c r="X16" i="1"/>
  <c r="R64" i="1"/>
  <c r="P64" i="1"/>
  <c r="W64" i="1"/>
  <c r="X57" i="1"/>
  <c r="U64" i="1"/>
  <c r="H9" i="1"/>
  <c r="G34" i="1"/>
  <c r="Y34" i="1" s="1"/>
  <c r="Y33" i="1" s="1"/>
  <c r="X34" i="1" l="1"/>
  <c r="X33" i="1" s="1"/>
  <c r="E45" i="1"/>
  <c r="Y57" i="1"/>
  <c r="G30" i="1" l="1"/>
  <c r="Y30" i="1" s="1"/>
  <c r="C57" i="1"/>
  <c r="C56" i="1" s="1"/>
  <c r="X30" i="1" l="1"/>
  <c r="Z27" i="1"/>
  <c r="Z26" i="1" s="1"/>
  <c r="Z23" i="1" s="1"/>
  <c r="E27" i="1"/>
  <c r="E26" i="1" s="1"/>
  <c r="E23" i="1" s="1"/>
  <c r="F27" i="1"/>
  <c r="F26" i="1" s="1"/>
  <c r="F23" i="1" s="1"/>
  <c r="G11" i="1"/>
  <c r="X11" i="1" s="1"/>
  <c r="G12" i="1"/>
  <c r="G13" i="1"/>
  <c r="G14" i="1"/>
  <c r="G15" i="1"/>
  <c r="G17" i="1"/>
  <c r="G18" i="1"/>
  <c r="G10" i="1" s="1"/>
  <c r="G19" i="1"/>
  <c r="G20" i="1"/>
  <c r="G21" i="1"/>
  <c r="G24" i="1"/>
  <c r="G25" i="1"/>
  <c r="G28" i="1"/>
  <c r="G29" i="1"/>
  <c r="G32" i="1"/>
  <c r="E9" i="1" l="1"/>
  <c r="Y10" i="1"/>
  <c r="Y12" i="1"/>
  <c r="X12" i="1"/>
  <c r="Y15" i="1"/>
  <c r="X15" i="1"/>
  <c r="Y22" i="1"/>
  <c r="X22" i="1"/>
  <c r="Y18" i="1"/>
  <c r="X18" i="1"/>
  <c r="Y13" i="1"/>
  <c r="X13" i="1"/>
  <c r="X28" i="1"/>
  <c r="Y28" i="1"/>
  <c r="Y21" i="1"/>
  <c r="X21" i="1"/>
  <c r="Y17" i="1"/>
  <c r="X17" i="1"/>
  <c r="Y25" i="1"/>
  <c r="X25" i="1"/>
  <c r="Y20" i="1"/>
  <c r="X20" i="1"/>
  <c r="Y24" i="1"/>
  <c r="X24" i="1"/>
  <c r="Y19" i="1"/>
  <c r="X19" i="1"/>
  <c r="Y14" i="1"/>
  <c r="X14" i="1"/>
  <c r="Y32" i="1"/>
  <c r="X32" i="1"/>
  <c r="Y11" i="1"/>
  <c r="Y29" i="1"/>
  <c r="X29" i="1"/>
  <c r="F9" i="1"/>
  <c r="G27" i="1"/>
  <c r="X27" i="1" s="1"/>
  <c r="Y27" i="1" l="1"/>
  <c r="X10" i="1"/>
  <c r="G26" i="1"/>
  <c r="G23" i="1" s="1"/>
  <c r="C9" i="1"/>
  <c r="F33" i="1"/>
  <c r="Y26" i="1" l="1"/>
  <c r="Y23" i="1" s="1"/>
  <c r="Y9" i="1" s="1"/>
  <c r="G9" i="1"/>
  <c r="X26" i="1"/>
  <c r="X23" i="1" s="1"/>
  <c r="G55" i="1"/>
  <c r="G54" i="1"/>
  <c r="G53" i="1"/>
  <c r="G52" i="1"/>
  <c r="H51" i="1"/>
  <c r="C51" i="1"/>
  <c r="G50" i="1"/>
  <c r="G49" i="1"/>
  <c r="G48" i="1"/>
  <c r="G47" i="1"/>
  <c r="G46" i="1"/>
  <c r="F45" i="1"/>
  <c r="Y43" i="1"/>
  <c r="F41" i="1"/>
  <c r="E39" i="1"/>
  <c r="E62" i="1" s="1"/>
  <c r="G40" i="1"/>
  <c r="H33" i="1"/>
  <c r="E63" i="1" l="1"/>
  <c r="E64" i="1"/>
  <c r="C62" i="1"/>
  <c r="Y47" i="1"/>
  <c r="X47" i="1"/>
  <c r="Y52" i="1"/>
  <c r="X52" i="1"/>
  <c r="Y44" i="1"/>
  <c r="X44" i="1"/>
  <c r="X48" i="1"/>
  <c r="Y48" i="1"/>
  <c r="Y53" i="1"/>
  <c r="X53" i="1"/>
  <c r="Y49" i="1"/>
  <c r="X49" i="1"/>
  <c r="Y54" i="1"/>
  <c r="X54" i="1"/>
  <c r="X40" i="1"/>
  <c r="Y40" i="1"/>
  <c r="Y42" i="1"/>
  <c r="X42" i="1"/>
  <c r="Y46" i="1"/>
  <c r="X46" i="1"/>
  <c r="Y50" i="1"/>
  <c r="X50" i="1"/>
  <c r="X55" i="1"/>
  <c r="Y55" i="1"/>
  <c r="X9" i="1"/>
  <c r="H39" i="1"/>
  <c r="H62" i="1" s="1"/>
  <c r="H64" i="1" s="1"/>
  <c r="V39" i="1"/>
  <c r="Y41" i="1"/>
  <c r="F39" i="1"/>
  <c r="F62" i="1" s="1"/>
  <c r="G45" i="1"/>
  <c r="G33" i="1"/>
  <c r="F64" i="1" l="1"/>
  <c r="F63" i="1"/>
  <c r="X51" i="1"/>
  <c r="C64" i="1"/>
  <c r="V62" i="1"/>
  <c r="V64" i="1" s="1"/>
  <c r="H63" i="1"/>
  <c r="X45" i="1"/>
  <c r="Y45" i="1"/>
  <c r="Y39" i="1" s="1"/>
  <c r="X41" i="1"/>
  <c r="G39" i="1"/>
  <c r="Y63" i="1" l="1"/>
  <c r="V63" i="1"/>
  <c r="G64" i="1"/>
  <c r="X39" i="1"/>
  <c r="X62" i="1" s="1"/>
  <c r="X63" i="1" s="1"/>
  <c r="G63" i="1" l="1"/>
  <c r="X64" i="1"/>
  <c r="Y64" i="1"/>
</calcChain>
</file>

<file path=xl/sharedStrings.xml><?xml version="1.0" encoding="utf-8"?>
<sst xmlns="http://schemas.openxmlformats.org/spreadsheetml/2006/main" count="142" uniqueCount="141">
  <si>
    <t>тыс. рублей</t>
  </si>
  <si>
    <t>ПОКАЗАТЕЛИ</t>
  </si>
  <si>
    <t>Текущий финансовый год</t>
  </si>
  <si>
    <t>в том числе</t>
  </si>
  <si>
    <t>Раздел I. Социально-значимые расходы</t>
  </si>
  <si>
    <t>Общий объём фонда оплаты труда и взносы по обязательному социальному страхованию на выплаты по оплате труда работников и иные выплаты работникам, в т.ч.</t>
  </si>
  <si>
    <t>государственных (муниципальных) органов</t>
  </si>
  <si>
    <t>работников автономных и бюджетных учреждений</t>
  </si>
  <si>
    <t>Стипендии</t>
  </si>
  <si>
    <t>Социальные выплаты гражданам, в т.ч.</t>
  </si>
  <si>
    <t>Раздел II. Первоочередные расходы</t>
  </si>
  <si>
    <t xml:space="preserve">Расходы на первоочередные нужды, из них:                   </t>
  </si>
  <si>
    <t>Иные выплаты</t>
  </si>
  <si>
    <t>Иные закупки товаров, работ и услуг для обеспечения государственных(муниципальных) нужд (за исключением закупки товаров, работ, услуг в целях капитального ремонта государственного (муниципального) имущества)</t>
  </si>
  <si>
    <t>Публичные нормативные выплаты гражданам несоциального характера</t>
  </si>
  <si>
    <t>Расходы на прочие нужды, из них:</t>
  </si>
  <si>
    <t>Субсидии бюджетным и автономным учреждениям за исключением расходов на фонд оплаты труда и взносы по обязательному социальному страхованию на выплаты по оплате труда работников и иные выплаты работникам учреждений</t>
  </si>
  <si>
    <t>Субсидии некоммерческим организациям (за исключением государственных (муниципальных) учреждений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</si>
  <si>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</si>
  <si>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</si>
  <si>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</si>
  <si>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Раздел III. Расходы</t>
  </si>
  <si>
    <t>Капитальные вложения в объекты недвижимого имущества государственной (муниципальной) собственности</t>
  </si>
  <si>
    <t>Закупка товаров, работ, услуг в целях капитального ремонта государственного (муниципального) имущества</t>
  </si>
  <si>
    <t>Премии и гранты</t>
  </si>
  <si>
    <t>Резервные средства</t>
  </si>
  <si>
    <t>Другие расходы (за искл. групп 1, 2 и 3.1)</t>
  </si>
  <si>
    <t>ИТОГО РАСХОДОВ</t>
  </si>
  <si>
    <t>ВР 111, 119, 121, 129 + СубКОСГУ 241.11.00 и 241.13.00</t>
  </si>
  <si>
    <t>ВР 121, 129</t>
  </si>
  <si>
    <t>СубКОСГУ 241.11.00 и 241.13.00</t>
  </si>
  <si>
    <t>ВР 340</t>
  </si>
  <si>
    <t>ВР 310+320 (вся детализация)</t>
  </si>
  <si>
    <t>ВР 112, 113, 122, 123</t>
  </si>
  <si>
    <t>ВР 241, 242, 244, 245, 246, 247</t>
  </si>
  <si>
    <t>ВР 700 (вся детализация)</t>
  </si>
  <si>
    <t>ВР 330</t>
  </si>
  <si>
    <t>ВР 810 (вся детализация)</t>
  </si>
  <si>
    <t>ВР 830 (вся детализация)</t>
  </si>
  <si>
    <t>ВР 850 (вся детализация)</t>
  </si>
  <si>
    <t>ВР 870</t>
  </si>
  <si>
    <t>ВР 230, 360, 500, 860 ,880</t>
  </si>
  <si>
    <t>ВР 510, 520, 530, 540</t>
  </si>
  <si>
    <t>Выборка</t>
  </si>
  <si>
    <t>Увеличение (+) &gt;0</t>
  </si>
  <si>
    <t>Уменьшение (-) &lt;0</t>
  </si>
  <si>
    <t>Всего поправок между уточнениями</t>
  </si>
  <si>
    <t>Собственные (разница)</t>
  </si>
  <si>
    <t>ДОХОДЫ БЮДЖЕТА</t>
  </si>
  <si>
    <t>ИТОГО ДОХОДОВ</t>
  </si>
  <si>
    <t>НАЛОГОВЫЕ И НЕНАЛОГОВЫЕ ДОХОДЫ</t>
  </si>
  <si>
    <t>Налог на доходы физических лиц</t>
  </si>
  <si>
    <t>Акцизы</t>
  </si>
  <si>
    <t>Упрощенная система налогообложения</t>
  </si>
  <si>
    <t>Налог на вмененный доход</t>
  </si>
  <si>
    <t>Единый сельскохозяйственный налог</t>
  </si>
  <si>
    <t>Налог на имущество физических лиц</t>
  </si>
  <si>
    <t>Налог на имущество организаций</t>
  </si>
  <si>
    <t>Земельный налог</t>
  </si>
  <si>
    <t>Прочие налоговые доходы</t>
  </si>
  <si>
    <t>Неналоговые доходы</t>
  </si>
  <si>
    <t>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</si>
  <si>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</si>
  <si>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Безвозмездные поступления от других бюджетов бюджетной системы Российской Федерации</t>
  </si>
  <si>
    <t>Дотации, в т.ч.</t>
  </si>
  <si>
    <t>Субсидии</t>
  </si>
  <si>
    <t>Субвенции</t>
  </si>
  <si>
    <t>Иные межбюджетные трансферты</t>
  </si>
  <si>
    <t>7=5+6</t>
  </si>
  <si>
    <t>Примечание (краткое обоснование изменений)</t>
  </si>
  <si>
    <t>Итого расходов без учёта безвозмездных поступлений</t>
  </si>
  <si>
    <t>Профицит (+)/дефицит (-)</t>
  </si>
  <si>
    <t>ИТОГО ИСТОЧНИКОВ ФИНАНСИРОВАНИЯ ДЕФИЦИТА</t>
  </si>
  <si>
    <t>Бюджетные кредиты, полученные от других бюджетов</t>
  </si>
  <si>
    <t xml:space="preserve"> - получение бюджетных кредитов</t>
  </si>
  <si>
    <t xml:space="preserve"> - погашение бюджетных кредитов</t>
  </si>
  <si>
    <t xml:space="preserve"> - получение казначейских кредитов</t>
  </si>
  <si>
    <t xml:space="preserve"> - погашение казначейских кредитов</t>
  </si>
  <si>
    <t>Кредиты, полученные от кредитных организаций</t>
  </si>
  <si>
    <t xml:space="preserve"> - получение кредитов от кредитных организаций</t>
  </si>
  <si>
    <t xml:space="preserve"> - погашение кредитов от кредитных организаций</t>
  </si>
  <si>
    <t>Прочие источники финансирования дефицита бюджета</t>
  </si>
  <si>
    <t>Изменение остатков средств бюджетов</t>
  </si>
  <si>
    <t>Остатки средств бюджетов всего, в том числе:</t>
  </si>
  <si>
    <t>остатки целевых средств</t>
  </si>
  <si>
    <t>остатки нецелевых средств</t>
  </si>
  <si>
    <t>СПРАВОЧНО</t>
  </si>
  <si>
    <t xml:space="preserve">Численность населения (чел.) </t>
  </si>
  <si>
    <t>Уровень дефицита бюджета за исключением остатков и акций к налоговым и неналоговым доходам, %</t>
  </si>
  <si>
    <t>Уровень дефицита бюджета к налоговым и неналоговым доходам с учетом Бюджетного кодекса Российской Федерации , %</t>
  </si>
  <si>
    <t>Уровень дефицита бюджета к налоговым и неналоговым доходам, %</t>
  </si>
  <si>
    <t>дотация на выравнивание</t>
  </si>
  <si>
    <t>дотация на сбалансированность</t>
  </si>
  <si>
    <t>в т.ч межбюджетные трансферты местным бюджетам</t>
  </si>
  <si>
    <t>Патенты</t>
  </si>
  <si>
    <t>Госпошлина</t>
  </si>
  <si>
    <t>Расходы на обслуживание муниципального долга</t>
  </si>
  <si>
    <t>ВР 610, 620 (детализация по СубКОСГУ) без СубКОСГУ 241.11.00 и 241.13.00</t>
  </si>
  <si>
    <t>ВР 630 (детализация по направлениям субсидий)</t>
  </si>
  <si>
    <t>ВР 243 (детализация по объектам)</t>
  </si>
  <si>
    <t>ВР 400 (детализация по объектам)</t>
  </si>
  <si>
    <t>Объем муниципального долга от объёма доходов без учёта безвозмездных поступлений, %</t>
  </si>
  <si>
    <t>в том числе: муниципальный долг  в части  рыночных заимствований</t>
  </si>
  <si>
    <t>объем муниципального долга в части рыночных заимствований от объёма доходов без учёта безвозмездных поступлений, %</t>
  </si>
  <si>
    <t>ВР 510</t>
  </si>
  <si>
    <t>ВР 530</t>
  </si>
  <si>
    <t>ВР 520</t>
  </si>
  <si>
    <t>ВР 540</t>
  </si>
  <si>
    <t>дотации</t>
  </si>
  <si>
    <t>субсидии</t>
  </si>
  <si>
    <t>субвенции</t>
  </si>
  <si>
    <t>иные межбюджетные трансферты</t>
  </si>
  <si>
    <t>ВР 350 (детализация по направлениям)</t>
  </si>
  <si>
    <t>_________________________________</t>
  </si>
  <si>
    <t>Начальник финансового органа</t>
  </si>
  <si>
    <t>Исполнитель</t>
  </si>
  <si>
    <t>Изменения, предусмотренные проектом Решения</t>
  </si>
  <si>
    <t>Бюджетные ассигнования с учетом проекта Решения</t>
  </si>
  <si>
    <t xml:space="preserve">Муниципальный долг </t>
  </si>
  <si>
    <t>ТИП СРЕДСТВ 50.00.00 (софин. Из местного бюджета) (вся детализация)</t>
  </si>
  <si>
    <t>12=7-8-9-10-11</t>
  </si>
  <si>
    <t>Поступления в бюджеты сельских поселений (перечисления из бюджетов сельских поселений) по урегулированию расчетов между бюджетами бюджетной системы Российской Федерации по распределенным доходам</t>
  </si>
  <si>
    <t>13=3+7</t>
  </si>
  <si>
    <t xml:space="preserve"> ТИП СРЕДСТВ 102001 (вся детализация)</t>
  </si>
  <si>
    <t xml:space="preserve"> ТИП СРЕДСТВ 302001(вся детализация)</t>
  </si>
  <si>
    <t xml:space="preserve"> ТИП СРЕДСТВ 302002 (вся детализация)</t>
  </si>
  <si>
    <t>ДФ РзПр 0409 ТИП СРЕДСТВ 102002 (вся детализация)</t>
  </si>
  <si>
    <t>за счет РБ ТИП СРЕДСТВ 301018 (вся детализация)</t>
  </si>
  <si>
    <t xml:space="preserve"> ТИП СРЕДСТВ 202012 (вся детализация)</t>
  </si>
  <si>
    <t xml:space="preserve"> ТИП СРЕДСТВ 201062 (вся детализация)</t>
  </si>
  <si>
    <t xml:space="preserve"> ТИП СРЕДСТВ 201167 (вся детализация)</t>
  </si>
  <si>
    <t xml:space="preserve"> ТИП СРЕДСТВ 102007 (вся детализация)</t>
  </si>
  <si>
    <t xml:space="preserve"> ТИП СРЕДСТВ 301039 (вся детализация)</t>
  </si>
  <si>
    <t xml:space="preserve"> ТИП СРЕДСТВ 302008 (вся детализация)</t>
  </si>
  <si>
    <t xml:space="preserve"> ТИП СРЕДСТВ 302006 (вся детализация)</t>
  </si>
  <si>
    <t xml:space="preserve"> ТИП СРЕДСТВ 302003 (вся детализация)</t>
  </si>
  <si>
    <t xml:space="preserve"> ТИП СРЕДСТВ 302013 (вся детализация)</t>
  </si>
  <si>
    <t xml:space="preserve"> ТИП СРЕДСТВ 302012 (вся детализация)</t>
  </si>
  <si>
    <t>Сводная таблица изменений в бюджет муниципального района Тере-Холського кожууна Республики Тыва</t>
  </si>
  <si>
    <t>Первоначальный план (№22 от 10.12.2025г)</t>
  </si>
  <si>
    <t>Уточненный бюджет (последнее уточнение) № 08  от 22.04.2025г.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</si>
</sst>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_ ;[Red]\-#,##0.00\ "/>
    <numFmt numFmtId="166" formatCode="#,##0.0_ ;[Red]\-#,##0.0\ "/>
    <numFmt numFmtId="167" formatCode="#,##0.0;[Red]\-#,##0.0;0.0"/>
    <numFmt numFmtId="168" formatCode="#,##0_ ;\-#,##0\ "/>
    <numFmt numFmtId="169" formatCode="#,##0_ ;[Red]\-#,##0\ "/>
    <numFmt numFmtId="170" formatCode="_(* #,##0.00_);_(* \(#,##0.00\);_(* &quot;-&quot;??_);_(@_)"/>
    <numFmt numFmtId="171" formatCode="#,##0.0"/>
  </numFmts>
  <fonts count="11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b/>
      <sz val="19"/>
      <name val="Times New Roman"/>
      <family val="1"/>
      <charset val="204"/>
    </font>
    <font>
      <sz val="19"/>
      <name val="Times New Roman"/>
      <family val="1"/>
      <charset val="204"/>
    </font>
    <font>
      <sz val="10"/>
      <name val="Arial"/>
      <family val="2"/>
      <charset val="204"/>
    </font>
    <font>
      <i/>
      <sz val="19"/>
      <name val="Times New Roman"/>
      <family val="1"/>
      <charset val="204"/>
    </font>
    <font>
      <b/>
      <i/>
      <sz val="19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170" fontId="4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 applyProtection="1">
      <alignment vertical="center" wrapText="1"/>
      <protection locked="0"/>
    </xf>
    <xf numFmtId="166" fontId="2" fillId="0" borderId="0" xfId="0" applyNumberFormat="1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167" fontId="2" fillId="0" borderId="0" xfId="0" applyNumberFormat="1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3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left" vertical="center" wrapText="1"/>
      <protection locked="0"/>
    </xf>
    <xf numFmtId="3" fontId="3" fillId="0" borderId="1" xfId="0" applyNumberFormat="1" applyFont="1" applyBorder="1" applyAlignment="1" applyProtection="1">
      <alignment horizontal="left" vertical="center" wrapText="1"/>
      <protection locked="0"/>
    </xf>
    <xf numFmtId="3" fontId="5" fillId="0" borderId="1" xfId="0" applyNumberFormat="1" applyFont="1" applyBorder="1" applyAlignment="1" applyProtection="1">
      <alignment horizontal="left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7" xfId="0" applyNumberFormat="1" applyFont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 applyProtection="1">
      <alignment horizontal="left" vertical="center" wrapText="1"/>
      <protection locked="0"/>
    </xf>
    <xf numFmtId="3" fontId="8" fillId="0" borderId="1" xfId="0" applyNumberFormat="1" applyFont="1" applyBorder="1" applyAlignment="1" applyProtection="1">
      <alignment horizontal="left" vertical="center" wrapText="1"/>
      <protection locked="0"/>
    </xf>
    <xf numFmtId="3" fontId="7" fillId="4" borderId="1" xfId="0" applyNumberFormat="1" applyFont="1" applyFill="1" applyBorder="1" applyAlignment="1" applyProtection="1">
      <alignment horizontal="left" vertical="center" wrapText="1"/>
      <protection locked="0"/>
    </xf>
    <xf numFmtId="3" fontId="2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/>
    <xf numFmtId="3" fontId="6" fillId="4" borderId="1" xfId="0" applyNumberFormat="1" applyFont="1" applyFill="1" applyBorder="1" applyAlignment="1" applyProtection="1">
      <alignment horizontal="left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168" fontId="2" fillId="4" borderId="1" xfId="1" applyNumberFormat="1" applyFont="1" applyFill="1" applyBorder="1" applyAlignment="1" applyProtection="1">
      <alignment horizontal="center" vertical="center"/>
      <protection hidden="1"/>
    </xf>
    <xf numFmtId="169" fontId="2" fillId="4" borderId="1" xfId="1" applyNumberFormat="1" applyFont="1" applyFill="1" applyBorder="1" applyAlignment="1" applyProtection="1">
      <alignment horizontal="center" vertical="center"/>
      <protection hidden="1"/>
    </xf>
    <xf numFmtId="168" fontId="3" fillId="3" borderId="1" xfId="1" applyNumberFormat="1" applyFont="1" applyFill="1" applyBorder="1" applyAlignment="1" applyProtection="1">
      <alignment horizontal="center" vertical="center"/>
      <protection hidden="1"/>
    </xf>
    <xf numFmtId="169" fontId="3" fillId="3" borderId="1" xfId="1" applyNumberFormat="1" applyFont="1" applyFill="1" applyBorder="1" applyAlignment="1" applyProtection="1">
      <alignment horizontal="center" vertical="center"/>
      <protection hidden="1"/>
    </xf>
    <xf numFmtId="168" fontId="5" fillId="3" borderId="1" xfId="1" applyNumberFormat="1" applyFont="1" applyFill="1" applyBorder="1" applyAlignment="1" applyProtection="1">
      <alignment horizontal="center" vertical="center"/>
      <protection hidden="1"/>
    </xf>
    <xf numFmtId="169" fontId="5" fillId="3" borderId="1" xfId="1" applyNumberFormat="1" applyFont="1" applyFill="1" applyBorder="1" applyAlignment="1" applyProtection="1">
      <alignment horizontal="center" vertical="center"/>
      <protection hidden="1"/>
    </xf>
    <xf numFmtId="168" fontId="2" fillId="3" borderId="1" xfId="1" applyNumberFormat="1" applyFont="1" applyFill="1" applyBorder="1" applyAlignment="1" applyProtection="1">
      <alignment horizontal="center" vertical="center"/>
      <protection hidden="1"/>
    </xf>
    <xf numFmtId="169" fontId="2" fillId="3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4" borderId="1" xfId="0" applyFont="1" applyFill="1" applyBorder="1"/>
    <xf numFmtId="165" fontId="3" fillId="0" borderId="0" xfId="0" applyNumberFormat="1" applyFont="1"/>
    <xf numFmtId="0" fontId="5" fillId="0" borderId="1" xfId="0" applyFont="1" applyBorder="1"/>
    <xf numFmtId="0" fontId="5" fillId="0" borderId="0" xfId="0" applyFont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 applyProtection="1">
      <alignment horizontal="right" vertical="center" wrapText="1"/>
      <protection locked="0"/>
    </xf>
    <xf numFmtId="3" fontId="5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/>
    </xf>
    <xf numFmtId="0" fontId="3" fillId="5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168" fontId="6" fillId="3" borderId="1" xfId="1" applyNumberFormat="1" applyFont="1" applyFill="1" applyBorder="1" applyAlignment="1" applyProtection="1">
      <alignment horizontal="center" vertical="center"/>
      <protection hidden="1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171" fontId="3" fillId="0" borderId="1" xfId="0" applyNumberFormat="1" applyFont="1" applyBorder="1"/>
    <xf numFmtId="49" fontId="3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3" fontId="7" fillId="4" borderId="1" xfId="0" applyNumberFormat="1" applyFont="1" applyFill="1" applyBorder="1" applyAlignment="1" applyProtection="1">
      <alignment horizontal="left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7" xfId="0" applyNumberFormat="1" applyFont="1" applyFill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Финансовый 2" xfId="4"/>
    <cellStyle name="Финансовый 5" xfId="5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3"/>
  <sheetViews>
    <sheetView tabSelected="1" view="pageBreakPreview" topLeftCell="E1" zoomScale="50" zoomScaleNormal="100" zoomScaleSheetLayoutView="50" workbookViewId="0">
      <pane ySplit="7" topLeftCell="A56" activePane="bottomLeft" state="frozen"/>
      <selection pane="bottomLeft" activeCell="E62" sqref="E62:F62"/>
    </sheetView>
  </sheetViews>
  <sheetFormatPr defaultColWidth="9.140625" defaultRowHeight="24" x14ac:dyDescent="0.35"/>
  <cols>
    <col min="1" max="1" width="136.7109375" style="19" customWidth="1"/>
    <col min="2" max="2" width="65" style="19" customWidth="1"/>
    <col min="3" max="9" width="20.7109375" style="19" customWidth="1"/>
    <col min="10" max="20" width="20.7109375" style="19" hidden="1" customWidth="1"/>
    <col min="21" max="22" width="20.7109375" style="19" customWidth="1"/>
    <col min="23" max="23" width="24.42578125" style="19" customWidth="1"/>
    <col min="24" max="24" width="24.28515625" style="19" customWidth="1"/>
    <col min="25" max="25" width="22.85546875" style="19" customWidth="1"/>
    <col min="26" max="26" width="51.85546875" style="19" customWidth="1"/>
    <col min="27" max="16384" width="9.140625" style="19"/>
  </cols>
  <sheetData>
    <row r="1" spans="1:26" s="30" customFormat="1" x14ac:dyDescent="0.2">
      <c r="A1" s="52" t="s">
        <v>138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x14ac:dyDescent="0.35">
      <c r="A2" s="1"/>
      <c r="B2" s="1"/>
      <c r="C2" s="2"/>
      <c r="D2" s="3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Z2" s="5" t="s">
        <v>0</v>
      </c>
    </row>
    <row r="3" spans="1:26" ht="48.75" customHeight="1" x14ac:dyDescent="0.35">
      <c r="A3" s="57" t="s">
        <v>1</v>
      </c>
      <c r="B3" s="57" t="s">
        <v>43</v>
      </c>
      <c r="C3" s="54" t="s">
        <v>2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1" t="s">
        <v>69</v>
      </c>
    </row>
    <row r="4" spans="1:26" ht="48.75" customHeight="1" x14ac:dyDescent="0.35">
      <c r="A4" s="58"/>
      <c r="B4" s="58"/>
      <c r="C4" s="55" t="s">
        <v>139</v>
      </c>
      <c r="D4" s="55" t="s">
        <v>140</v>
      </c>
      <c r="E4" s="59" t="s">
        <v>116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1"/>
      <c r="Y4" s="55" t="s">
        <v>117</v>
      </c>
      <c r="Z4" s="51"/>
    </row>
    <row r="5" spans="1:26" ht="43.5" customHeight="1" x14ac:dyDescent="0.35">
      <c r="A5" s="58"/>
      <c r="B5" s="58"/>
      <c r="C5" s="55"/>
      <c r="D5" s="55"/>
      <c r="E5" s="56" t="s">
        <v>44</v>
      </c>
      <c r="F5" s="56" t="s">
        <v>45</v>
      </c>
      <c r="G5" s="56" t="s">
        <v>46</v>
      </c>
      <c r="H5" s="59" t="s">
        <v>3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1"/>
      <c r="Y5" s="55"/>
      <c r="Z5" s="51"/>
    </row>
    <row r="6" spans="1:26" ht="204" customHeight="1" x14ac:dyDescent="0.35">
      <c r="A6" s="62"/>
      <c r="B6" s="58"/>
      <c r="C6" s="55"/>
      <c r="D6" s="55"/>
      <c r="E6" s="56"/>
      <c r="F6" s="56"/>
      <c r="G6" s="56"/>
      <c r="H6" s="7" t="s">
        <v>136</v>
      </c>
      <c r="I6" s="7" t="s">
        <v>137</v>
      </c>
      <c r="J6" s="7" t="s">
        <v>128</v>
      </c>
      <c r="K6" s="7" t="s">
        <v>135</v>
      </c>
      <c r="L6" s="7" t="s">
        <v>134</v>
      </c>
      <c r="M6" s="7" t="s">
        <v>129</v>
      </c>
      <c r="N6" s="7" t="s">
        <v>130</v>
      </c>
      <c r="O6" s="7" t="s">
        <v>133</v>
      </c>
      <c r="P6" s="7" t="s">
        <v>127</v>
      </c>
      <c r="Q6" s="7" t="s">
        <v>124</v>
      </c>
      <c r="R6" s="7" t="s">
        <v>125</v>
      </c>
      <c r="S6" s="7" t="s">
        <v>132</v>
      </c>
      <c r="T6" s="7" t="s">
        <v>131</v>
      </c>
      <c r="U6" s="7" t="s">
        <v>126</v>
      </c>
      <c r="V6" s="7" t="s">
        <v>123</v>
      </c>
      <c r="W6" s="7" t="s">
        <v>119</v>
      </c>
      <c r="X6" s="7" t="s">
        <v>47</v>
      </c>
      <c r="Y6" s="55"/>
      <c r="Z6" s="51"/>
    </row>
    <row r="7" spans="1:26" ht="52.5" customHeight="1" x14ac:dyDescent="0.3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 t="s">
        <v>68</v>
      </c>
      <c r="H7" s="6">
        <v>8</v>
      </c>
      <c r="I7" s="6"/>
      <c r="J7" s="6"/>
      <c r="K7" s="6"/>
      <c r="L7" s="6"/>
      <c r="M7" s="6"/>
      <c r="N7" s="6"/>
      <c r="O7" s="6"/>
      <c r="P7" s="6">
        <v>9</v>
      </c>
      <c r="Q7" s="6"/>
      <c r="R7" s="6"/>
      <c r="S7" s="6"/>
      <c r="T7" s="6"/>
      <c r="U7" s="6"/>
      <c r="V7" s="6">
        <v>10</v>
      </c>
      <c r="W7" s="6">
        <v>11</v>
      </c>
      <c r="X7" s="6" t="s">
        <v>120</v>
      </c>
      <c r="Y7" s="6" t="s">
        <v>122</v>
      </c>
      <c r="Z7" s="41">
        <v>14</v>
      </c>
    </row>
    <row r="8" spans="1:26" ht="25.5" x14ac:dyDescent="0.35">
      <c r="A8" s="15" t="s">
        <v>48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25.5" x14ac:dyDescent="0.35">
      <c r="A9" s="13" t="s">
        <v>49</v>
      </c>
      <c r="B9" s="12"/>
      <c r="C9" s="44">
        <f t="shared" ref="C9:E9" si="0">C10+C23</f>
        <v>262602.09999999998</v>
      </c>
      <c r="D9" s="21">
        <v>300670.7</v>
      </c>
      <c r="E9" s="44">
        <f t="shared" si="0"/>
        <v>10717.6</v>
      </c>
      <c r="F9" s="21">
        <f t="shared" ref="F9:X9" si="1">F10+F23</f>
        <v>-3254.7</v>
      </c>
      <c r="G9" s="21">
        <f t="shared" si="1"/>
        <v>7462.9</v>
      </c>
      <c r="H9" s="21">
        <f t="shared" si="1"/>
        <v>0</v>
      </c>
      <c r="I9" s="21">
        <f t="shared" si="1"/>
        <v>0</v>
      </c>
      <c r="J9" s="21">
        <f t="shared" si="1"/>
        <v>0</v>
      </c>
      <c r="K9" s="21">
        <f t="shared" si="1"/>
        <v>0</v>
      </c>
      <c r="L9" s="21">
        <f t="shared" si="1"/>
        <v>0</v>
      </c>
      <c r="M9" s="21">
        <f t="shared" si="1"/>
        <v>0</v>
      </c>
      <c r="N9" s="21">
        <f t="shared" si="1"/>
        <v>0</v>
      </c>
      <c r="O9" s="21">
        <f t="shared" si="1"/>
        <v>0</v>
      </c>
      <c r="P9" s="21">
        <f t="shared" si="1"/>
        <v>0</v>
      </c>
      <c r="Q9" s="21">
        <f t="shared" si="1"/>
        <v>0</v>
      </c>
      <c r="R9" s="21">
        <f t="shared" si="1"/>
        <v>0</v>
      </c>
      <c r="S9" s="21">
        <f t="shared" si="1"/>
        <v>0</v>
      </c>
      <c r="T9" s="21">
        <f t="shared" si="1"/>
        <v>0</v>
      </c>
      <c r="U9" s="21">
        <f t="shared" si="1"/>
        <v>0</v>
      </c>
      <c r="V9" s="21">
        <f t="shared" si="1"/>
        <v>0</v>
      </c>
      <c r="W9" s="21">
        <f t="shared" si="1"/>
        <v>0</v>
      </c>
      <c r="X9" s="21">
        <f t="shared" si="1"/>
        <v>7462.9</v>
      </c>
      <c r="Y9" s="21">
        <f>Y10+Y23</f>
        <v>308133.60000000003</v>
      </c>
      <c r="Z9" s="31"/>
    </row>
    <row r="10" spans="1:26" ht="25.5" x14ac:dyDescent="0.35">
      <c r="A10" s="13" t="s">
        <v>50</v>
      </c>
      <c r="B10" s="12"/>
      <c r="C10" s="11">
        <f>C11+C12+C13+C14+C15+C16+C18+C20+C22+C21</f>
        <v>47541</v>
      </c>
      <c r="D10" s="11">
        <v>68823.3</v>
      </c>
      <c r="E10" s="11">
        <f t="shared" ref="E10:F10" si="2">E11+E12+E13+E14+E15+E16+E18+E20+E22+E21</f>
        <v>10570</v>
      </c>
      <c r="F10" s="11">
        <f t="shared" si="2"/>
        <v>-35</v>
      </c>
      <c r="G10" s="11">
        <f>G11+G12+G13+G14+G15+G16+G18+G20+G22+G21</f>
        <v>10535</v>
      </c>
      <c r="H10" s="11">
        <f t="shared" ref="H10:W10" si="3">H11+H12+H13+H14+H15+H16+H18+H20+H22</f>
        <v>0</v>
      </c>
      <c r="I10" s="11">
        <f t="shared" si="3"/>
        <v>0</v>
      </c>
      <c r="J10" s="11">
        <f t="shared" si="3"/>
        <v>0</v>
      </c>
      <c r="K10" s="11">
        <f t="shared" si="3"/>
        <v>0</v>
      </c>
      <c r="L10" s="11">
        <f t="shared" si="3"/>
        <v>0</v>
      </c>
      <c r="M10" s="11">
        <f t="shared" si="3"/>
        <v>0</v>
      </c>
      <c r="N10" s="11">
        <f t="shared" si="3"/>
        <v>0</v>
      </c>
      <c r="O10" s="11">
        <f t="shared" si="3"/>
        <v>0</v>
      </c>
      <c r="P10" s="11">
        <f t="shared" si="3"/>
        <v>0</v>
      </c>
      <c r="Q10" s="11">
        <f t="shared" si="3"/>
        <v>0</v>
      </c>
      <c r="R10" s="11">
        <f t="shared" si="3"/>
        <v>0</v>
      </c>
      <c r="S10" s="11">
        <f t="shared" ref="S10" si="4">S11+S12+S13+S14+S15+S16+S18+S20+S22</f>
        <v>0</v>
      </c>
      <c r="T10" s="11">
        <f t="shared" ref="T10" si="5">T11+T12+T13+T14+T15+T16+T18+T20+T22</f>
        <v>0</v>
      </c>
      <c r="U10" s="11">
        <f t="shared" si="3"/>
        <v>0</v>
      </c>
      <c r="V10" s="11">
        <f>V11+V12+V13+V14+V15+V16+V18+V20+V22+V21</f>
        <v>0</v>
      </c>
      <c r="W10" s="11">
        <f t="shared" si="3"/>
        <v>0</v>
      </c>
      <c r="X10" s="11">
        <f t="shared" ref="X10:X22" si="6">G10-H10-I10-J10-K10-L10-M10-P10-Q10-R10-U10-V10-W10-N10-O10</f>
        <v>10535</v>
      </c>
      <c r="Y10" s="11">
        <f>D10+G10</f>
        <v>79358.3</v>
      </c>
      <c r="Z10" s="31"/>
    </row>
    <row r="11" spans="1:26" ht="26.25" x14ac:dyDescent="0.35">
      <c r="A11" s="14" t="s">
        <v>51</v>
      </c>
      <c r="B11" s="12"/>
      <c r="C11" s="11">
        <v>33578</v>
      </c>
      <c r="D11" s="11">
        <v>38659</v>
      </c>
      <c r="E11" s="11">
        <v>10570</v>
      </c>
      <c r="F11" s="11"/>
      <c r="G11" s="11">
        <f t="shared" ref="G11:G32" si="7">E11+F11</f>
        <v>10570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>
        <f>G11-H11-I11-J11-K11-L11-M11-P11-Q11-R11-U11-V11-W11-N11-O11</f>
        <v>10570</v>
      </c>
      <c r="Y11" s="11">
        <f t="shared" ref="Y11:Y22" si="8">D11+G11</f>
        <v>49229</v>
      </c>
      <c r="Z11" s="31"/>
    </row>
    <row r="12" spans="1:26" ht="26.25" x14ac:dyDescent="0.35">
      <c r="A12" s="14" t="s">
        <v>52</v>
      </c>
      <c r="B12" s="12"/>
      <c r="C12" s="11">
        <v>11643</v>
      </c>
      <c r="D12" s="11">
        <v>11643</v>
      </c>
      <c r="E12" s="11"/>
      <c r="F12" s="11"/>
      <c r="G12" s="11">
        <f t="shared" si="7"/>
        <v>0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>
        <f t="shared" si="6"/>
        <v>0</v>
      </c>
      <c r="Y12" s="11">
        <f t="shared" si="8"/>
        <v>11643</v>
      </c>
      <c r="Z12" s="31"/>
    </row>
    <row r="13" spans="1:26" ht="26.25" x14ac:dyDescent="0.35">
      <c r="A13" s="14" t="s">
        <v>53</v>
      </c>
      <c r="B13" s="12"/>
      <c r="C13" s="11">
        <v>905</v>
      </c>
      <c r="D13" s="11">
        <v>905</v>
      </c>
      <c r="E13" s="11"/>
      <c r="F13" s="11"/>
      <c r="G13" s="11">
        <f t="shared" si="7"/>
        <v>0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>
        <f t="shared" si="6"/>
        <v>0</v>
      </c>
      <c r="Y13" s="11">
        <f t="shared" si="8"/>
        <v>905</v>
      </c>
      <c r="Z13" s="31"/>
    </row>
    <row r="14" spans="1:26" ht="26.25" x14ac:dyDescent="0.35">
      <c r="A14" s="14" t="s">
        <v>54</v>
      </c>
      <c r="B14" s="12"/>
      <c r="C14" s="11">
        <v>0</v>
      </c>
      <c r="D14" s="11">
        <v>0</v>
      </c>
      <c r="E14" s="11"/>
      <c r="F14" s="11"/>
      <c r="G14" s="11">
        <f t="shared" si="7"/>
        <v>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>
        <f t="shared" si="6"/>
        <v>0</v>
      </c>
      <c r="Y14" s="11">
        <f t="shared" si="8"/>
        <v>0</v>
      </c>
      <c r="Z14" s="31"/>
    </row>
    <row r="15" spans="1:26" ht="26.25" x14ac:dyDescent="0.35">
      <c r="A15" s="14" t="s">
        <v>55</v>
      </c>
      <c r="B15" s="12"/>
      <c r="C15" s="11">
        <v>12</v>
      </c>
      <c r="D15" s="11">
        <v>12</v>
      </c>
      <c r="E15" s="11"/>
      <c r="F15" s="11"/>
      <c r="G15" s="11">
        <f t="shared" si="7"/>
        <v>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>
        <f t="shared" si="6"/>
        <v>0</v>
      </c>
      <c r="Y15" s="11">
        <f t="shared" si="8"/>
        <v>12</v>
      </c>
      <c r="Z15" s="31"/>
    </row>
    <row r="16" spans="1:26" ht="26.25" x14ac:dyDescent="0.35">
      <c r="A16" s="14" t="s">
        <v>94</v>
      </c>
      <c r="B16" s="12"/>
      <c r="C16" s="11">
        <v>131</v>
      </c>
      <c r="D16" s="11">
        <v>131</v>
      </c>
      <c r="E16" s="11"/>
      <c r="F16" s="11"/>
      <c r="G16" s="11">
        <f t="shared" si="7"/>
        <v>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>
        <f t="shared" si="6"/>
        <v>0</v>
      </c>
      <c r="Y16" s="11">
        <f t="shared" si="8"/>
        <v>131</v>
      </c>
      <c r="Z16" s="31"/>
    </row>
    <row r="17" spans="1:26" ht="26.25" x14ac:dyDescent="0.35">
      <c r="A17" s="14" t="s">
        <v>56</v>
      </c>
      <c r="B17" s="12"/>
      <c r="C17" s="11"/>
      <c r="D17" s="11">
        <v>0</v>
      </c>
      <c r="E17" s="11"/>
      <c r="F17" s="11"/>
      <c r="G17" s="11">
        <f t="shared" si="7"/>
        <v>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>
        <f t="shared" si="6"/>
        <v>0</v>
      </c>
      <c r="Y17" s="11">
        <f t="shared" si="8"/>
        <v>0</v>
      </c>
      <c r="Z17" s="31"/>
    </row>
    <row r="18" spans="1:26" ht="26.25" x14ac:dyDescent="0.35">
      <c r="A18" s="14" t="s">
        <v>57</v>
      </c>
      <c r="B18" s="12"/>
      <c r="C18" s="11">
        <v>571</v>
      </c>
      <c r="D18" s="11">
        <v>571</v>
      </c>
      <c r="E18" s="11"/>
      <c r="F18" s="11">
        <v>-35</v>
      </c>
      <c r="G18" s="11">
        <f t="shared" si="7"/>
        <v>-35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>
        <f t="shared" si="6"/>
        <v>-35</v>
      </c>
      <c r="Y18" s="11">
        <f t="shared" si="8"/>
        <v>536</v>
      </c>
      <c r="Z18" s="31"/>
    </row>
    <row r="19" spans="1:26" ht="26.25" x14ac:dyDescent="0.35">
      <c r="A19" s="14" t="s">
        <v>58</v>
      </c>
      <c r="B19" s="12"/>
      <c r="C19" s="11">
        <v>301</v>
      </c>
      <c r="D19" s="11">
        <v>495</v>
      </c>
      <c r="E19" s="11"/>
      <c r="F19" s="11"/>
      <c r="G19" s="11">
        <f t="shared" si="7"/>
        <v>0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>
        <f t="shared" si="6"/>
        <v>0</v>
      </c>
      <c r="Y19" s="11">
        <f t="shared" si="8"/>
        <v>495</v>
      </c>
      <c r="Z19" s="31"/>
    </row>
    <row r="20" spans="1:26" ht="26.25" x14ac:dyDescent="0.35">
      <c r="A20" s="14" t="s">
        <v>95</v>
      </c>
      <c r="B20" s="12"/>
      <c r="C20" s="11">
        <v>407</v>
      </c>
      <c r="D20" s="11">
        <v>407</v>
      </c>
      <c r="E20" s="11"/>
      <c r="F20" s="11"/>
      <c r="G20" s="11">
        <f t="shared" si="7"/>
        <v>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>
        <f t="shared" si="6"/>
        <v>0</v>
      </c>
      <c r="Y20" s="11">
        <f t="shared" si="8"/>
        <v>407</v>
      </c>
      <c r="Z20" s="31"/>
    </row>
    <row r="21" spans="1:26" ht="26.25" x14ac:dyDescent="0.35">
      <c r="A21" s="14" t="s">
        <v>59</v>
      </c>
      <c r="B21" s="12"/>
      <c r="C21" s="11"/>
      <c r="D21" s="11">
        <v>2050</v>
      </c>
      <c r="E21" s="11"/>
      <c r="F21" s="11"/>
      <c r="G21" s="11">
        <f t="shared" si="7"/>
        <v>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>
        <f t="shared" si="6"/>
        <v>0</v>
      </c>
      <c r="Y21" s="11">
        <f t="shared" si="8"/>
        <v>2050</v>
      </c>
      <c r="Z21" s="31"/>
    </row>
    <row r="22" spans="1:26" ht="26.25" x14ac:dyDescent="0.35">
      <c r="A22" s="14" t="s">
        <v>60</v>
      </c>
      <c r="B22" s="12"/>
      <c r="C22" s="11">
        <v>294</v>
      </c>
      <c r="D22" s="11">
        <v>16000.3</v>
      </c>
      <c r="E22" s="11"/>
      <c r="F22" s="11"/>
      <c r="G22" s="11">
        <f>E22+F22</f>
        <v>0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>
        <f t="shared" si="6"/>
        <v>0</v>
      </c>
      <c r="Y22" s="11">
        <f t="shared" si="8"/>
        <v>16000.3</v>
      </c>
      <c r="Z22" s="31"/>
    </row>
    <row r="23" spans="1:26" ht="25.5" x14ac:dyDescent="0.35">
      <c r="A23" s="13" t="s">
        <v>61</v>
      </c>
      <c r="B23" s="12"/>
      <c r="C23" s="21">
        <f>C24+C25+C26</f>
        <v>215061.1</v>
      </c>
      <c r="D23" s="21">
        <v>231847.40000000002</v>
      </c>
      <c r="E23" s="21">
        <f t="shared" ref="E23:Z23" si="9">E24+E25+E26</f>
        <v>147.6</v>
      </c>
      <c r="F23" s="21">
        <f t="shared" si="9"/>
        <v>-3219.7</v>
      </c>
      <c r="G23" s="21">
        <f t="shared" si="9"/>
        <v>-3072.1</v>
      </c>
      <c r="H23" s="21">
        <f>H24+H25+H26</f>
        <v>0</v>
      </c>
      <c r="I23" s="21">
        <f t="shared" ref="I23:W23" si="10">I24+I25+I26</f>
        <v>0</v>
      </c>
      <c r="J23" s="21">
        <f t="shared" si="10"/>
        <v>0</v>
      </c>
      <c r="K23" s="21">
        <f t="shared" si="10"/>
        <v>0</v>
      </c>
      <c r="L23" s="21">
        <f t="shared" si="10"/>
        <v>0</v>
      </c>
      <c r="M23" s="21">
        <f t="shared" si="10"/>
        <v>0</v>
      </c>
      <c r="N23" s="21">
        <f t="shared" si="10"/>
        <v>0</v>
      </c>
      <c r="O23" s="21">
        <f t="shared" si="10"/>
        <v>0</v>
      </c>
      <c r="P23" s="21">
        <f t="shared" si="10"/>
        <v>0</v>
      </c>
      <c r="Q23" s="21">
        <f t="shared" si="10"/>
        <v>0</v>
      </c>
      <c r="R23" s="21">
        <f t="shared" si="10"/>
        <v>0</v>
      </c>
      <c r="S23" s="21">
        <f t="shared" si="10"/>
        <v>0</v>
      </c>
      <c r="T23" s="21">
        <f t="shared" si="10"/>
        <v>0</v>
      </c>
      <c r="U23" s="21">
        <f t="shared" si="10"/>
        <v>0</v>
      </c>
      <c r="V23" s="21">
        <f t="shared" si="10"/>
        <v>0</v>
      </c>
      <c r="W23" s="21">
        <f t="shared" si="10"/>
        <v>0</v>
      </c>
      <c r="X23" s="21">
        <f t="shared" si="9"/>
        <v>-3072.1</v>
      </c>
      <c r="Y23" s="21">
        <f t="shared" si="9"/>
        <v>228775.30000000002</v>
      </c>
      <c r="Z23" s="21">
        <f t="shared" si="9"/>
        <v>0</v>
      </c>
    </row>
    <row r="24" spans="1:26" ht="105" x14ac:dyDescent="0.35">
      <c r="A24" s="14" t="s">
        <v>62</v>
      </c>
      <c r="B24" s="12"/>
      <c r="C24" s="11"/>
      <c r="D24" s="11">
        <v>0</v>
      </c>
      <c r="E24" s="11"/>
      <c r="F24" s="11"/>
      <c r="G24" s="11">
        <f t="shared" si="7"/>
        <v>0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>
        <f>G24-H24-I24-J24-K24-L24-M24-P24-Q24-R24-U24-V24-W24-N24-O24</f>
        <v>0</v>
      </c>
      <c r="Y24" s="11">
        <f t="shared" ref="Y24:Y32" si="11">D24+G24</f>
        <v>0</v>
      </c>
      <c r="Z24" s="31"/>
    </row>
    <row r="25" spans="1:26" ht="69.75" customHeight="1" x14ac:dyDescent="0.35">
      <c r="A25" s="42" t="s">
        <v>121</v>
      </c>
      <c r="B25" s="12"/>
      <c r="C25" s="11">
        <v>0</v>
      </c>
      <c r="D25" s="11">
        <v>0</v>
      </c>
      <c r="E25" s="11"/>
      <c r="F25" s="11"/>
      <c r="G25" s="11">
        <f t="shared" si="7"/>
        <v>0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>
        <f>G25-H25-I25-J25-K25-L25-M25-P25-Q25-R25-U25-V25-W25-N25-O25</f>
        <v>0</v>
      </c>
      <c r="Y25" s="11">
        <f t="shared" si="11"/>
        <v>0</v>
      </c>
      <c r="Z25" s="31"/>
    </row>
    <row r="26" spans="1:26" ht="52.5" x14ac:dyDescent="0.35">
      <c r="A26" s="14" t="s">
        <v>63</v>
      </c>
      <c r="B26" s="12"/>
      <c r="C26" s="11">
        <f>C27+C30+C31+C32</f>
        <v>215061.1</v>
      </c>
      <c r="D26" s="11">
        <v>231847.40000000002</v>
      </c>
      <c r="E26" s="11">
        <f t="shared" ref="E26:G26" si="12">E27+E30+E31+E32</f>
        <v>147.6</v>
      </c>
      <c r="F26" s="11">
        <f t="shared" si="12"/>
        <v>-3219.7</v>
      </c>
      <c r="G26" s="11">
        <f t="shared" si="12"/>
        <v>-3072.1</v>
      </c>
      <c r="H26" s="11">
        <f>H27+H30+H31+H32</f>
        <v>0</v>
      </c>
      <c r="I26" s="11">
        <f>I27+I30+I31+I32</f>
        <v>0</v>
      </c>
      <c r="J26" s="11">
        <f>J27+J30+J31+J32</f>
        <v>0</v>
      </c>
      <c r="K26" s="11">
        <f t="shared" ref="K26:M26" si="13">K27+K30+K31+K32</f>
        <v>0</v>
      </c>
      <c r="L26" s="11">
        <f t="shared" si="13"/>
        <v>0</v>
      </c>
      <c r="M26" s="11">
        <f t="shared" si="13"/>
        <v>0</v>
      </c>
      <c r="N26" s="11">
        <f t="shared" ref="N26" si="14">N27+N30+N31+N32</f>
        <v>0</v>
      </c>
      <c r="O26" s="11">
        <f t="shared" ref="O26" si="15">O27+O30+O31+O32</f>
        <v>0</v>
      </c>
      <c r="P26" s="11">
        <f t="shared" ref="P26:W26" si="16">P27+P30+P31+P32</f>
        <v>0</v>
      </c>
      <c r="Q26" s="11">
        <f t="shared" si="16"/>
        <v>0</v>
      </c>
      <c r="R26" s="11">
        <f t="shared" si="16"/>
        <v>0</v>
      </c>
      <c r="S26" s="11">
        <f t="shared" ref="S26" si="17">S27+S30+S31+S32</f>
        <v>0</v>
      </c>
      <c r="T26" s="11">
        <f t="shared" ref="T26" si="18">T27+T30+T31+T32</f>
        <v>0</v>
      </c>
      <c r="U26" s="11">
        <f t="shared" si="16"/>
        <v>0</v>
      </c>
      <c r="V26" s="11">
        <f t="shared" si="16"/>
        <v>0</v>
      </c>
      <c r="W26" s="11">
        <f t="shared" si="16"/>
        <v>0</v>
      </c>
      <c r="X26" s="11">
        <f t="shared" ref="X26:X32" si="19">G26-H26-I26-J26-K26-L26-M26-P26-Q26-R26-U26-V26-W26-N26-O26-S26-T26</f>
        <v>-3072.1</v>
      </c>
      <c r="Y26" s="11">
        <f t="shared" si="11"/>
        <v>228775.30000000002</v>
      </c>
      <c r="Z26" s="11">
        <f t="shared" ref="Z26" si="20">Z27+Z30+Z31+Z32</f>
        <v>0</v>
      </c>
    </row>
    <row r="27" spans="1:26" ht="26.25" x14ac:dyDescent="0.35">
      <c r="A27" s="14" t="s">
        <v>64</v>
      </c>
      <c r="B27" s="12"/>
      <c r="C27" s="11">
        <f>C28+C29</f>
        <v>52542</v>
      </c>
      <c r="D27" s="11">
        <v>52542</v>
      </c>
      <c r="E27" s="11">
        <f t="shared" ref="E27:G27" si="21">E28+E29</f>
        <v>0</v>
      </c>
      <c r="F27" s="11">
        <f t="shared" si="21"/>
        <v>0</v>
      </c>
      <c r="G27" s="11">
        <f t="shared" si="21"/>
        <v>0</v>
      </c>
      <c r="H27" s="11">
        <f>H28+H29</f>
        <v>0</v>
      </c>
      <c r="I27" s="11">
        <f>I28+I29</f>
        <v>0</v>
      </c>
      <c r="J27" s="11">
        <f>J28+J29</f>
        <v>0</v>
      </c>
      <c r="K27" s="11">
        <f t="shared" ref="K27:M27" si="22">K28+K29</f>
        <v>0</v>
      </c>
      <c r="L27" s="11">
        <f t="shared" si="22"/>
        <v>0</v>
      </c>
      <c r="M27" s="11">
        <f t="shared" si="22"/>
        <v>0</v>
      </c>
      <c r="N27" s="11">
        <f t="shared" ref="N27" si="23">N28+N29</f>
        <v>0</v>
      </c>
      <c r="O27" s="11">
        <f t="shared" ref="O27" si="24">O28+O29</f>
        <v>0</v>
      </c>
      <c r="P27" s="11">
        <f t="shared" ref="P27:W27" si="25">P28+P29</f>
        <v>0</v>
      </c>
      <c r="Q27" s="11">
        <f t="shared" si="25"/>
        <v>0</v>
      </c>
      <c r="R27" s="11">
        <f t="shared" si="25"/>
        <v>0</v>
      </c>
      <c r="S27" s="11">
        <f t="shared" ref="S27" si="26">S28+S29</f>
        <v>0</v>
      </c>
      <c r="T27" s="11">
        <f t="shared" ref="T27" si="27">T28+T29</f>
        <v>0</v>
      </c>
      <c r="U27" s="11">
        <f t="shared" si="25"/>
        <v>0</v>
      </c>
      <c r="V27" s="11">
        <f t="shared" si="25"/>
        <v>0</v>
      </c>
      <c r="W27" s="11">
        <f t="shared" si="25"/>
        <v>0</v>
      </c>
      <c r="X27" s="11">
        <f t="shared" si="19"/>
        <v>0</v>
      </c>
      <c r="Y27" s="11">
        <f t="shared" si="11"/>
        <v>52542</v>
      </c>
      <c r="Z27" s="11">
        <f t="shared" ref="Z27" si="28">Z28+Z29</f>
        <v>0</v>
      </c>
    </row>
    <row r="28" spans="1:26" ht="26.25" x14ac:dyDescent="0.35">
      <c r="A28" s="38" t="s">
        <v>91</v>
      </c>
      <c r="B28" s="12"/>
      <c r="C28" s="11">
        <v>48665</v>
      </c>
      <c r="D28" s="11">
        <v>48665</v>
      </c>
      <c r="E28" s="11"/>
      <c r="F28" s="11"/>
      <c r="G28" s="11">
        <f t="shared" si="7"/>
        <v>0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>
        <f t="shared" si="19"/>
        <v>0</v>
      </c>
      <c r="Y28" s="11">
        <f t="shared" si="11"/>
        <v>48665</v>
      </c>
      <c r="Z28" s="31"/>
    </row>
    <row r="29" spans="1:26" ht="26.25" x14ac:dyDescent="0.35">
      <c r="A29" s="38" t="s">
        <v>92</v>
      </c>
      <c r="B29" s="12"/>
      <c r="C29" s="11">
        <v>3877</v>
      </c>
      <c r="D29" s="11">
        <v>3877</v>
      </c>
      <c r="E29" s="11"/>
      <c r="F29" s="11"/>
      <c r="G29" s="11">
        <f t="shared" si="7"/>
        <v>0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>
        <f t="shared" si="19"/>
        <v>0</v>
      </c>
      <c r="Y29" s="11">
        <f t="shared" si="11"/>
        <v>3877</v>
      </c>
      <c r="Z29" s="31"/>
    </row>
    <row r="30" spans="1:26" ht="26.25" x14ac:dyDescent="0.35">
      <c r="A30" s="14" t="s">
        <v>65</v>
      </c>
      <c r="B30" s="12"/>
      <c r="C30" s="11">
        <v>18848.8</v>
      </c>
      <c r="D30" s="11">
        <v>22566</v>
      </c>
      <c r="E30" s="11"/>
      <c r="F30" s="11"/>
      <c r="G30" s="11">
        <f>E30+F30</f>
        <v>0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>
        <f t="shared" si="19"/>
        <v>0</v>
      </c>
      <c r="Y30" s="11">
        <f t="shared" si="11"/>
        <v>22566</v>
      </c>
      <c r="Z30" s="31"/>
    </row>
    <row r="31" spans="1:26" ht="26.25" x14ac:dyDescent="0.35">
      <c r="A31" s="14" t="s">
        <v>66</v>
      </c>
      <c r="B31" s="12"/>
      <c r="C31" s="11">
        <f>135292.9-36</f>
        <v>135256.9</v>
      </c>
      <c r="D31" s="11">
        <v>147841.20000000001</v>
      </c>
      <c r="E31" s="11"/>
      <c r="F31" s="11">
        <v>-3219.7</v>
      </c>
      <c r="G31" s="11">
        <f>E31+F31</f>
        <v>-3219.7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>
        <f t="shared" si="19"/>
        <v>-3219.7</v>
      </c>
      <c r="Y31" s="11">
        <f t="shared" si="11"/>
        <v>144621.5</v>
      </c>
      <c r="Z31" s="31"/>
    </row>
    <row r="32" spans="1:26" ht="26.25" x14ac:dyDescent="0.35">
      <c r="A32" s="14" t="s">
        <v>67</v>
      </c>
      <c r="B32" s="12"/>
      <c r="C32" s="11">
        <v>8413.4</v>
      </c>
      <c r="D32" s="11">
        <v>8898.2000000000007</v>
      </c>
      <c r="E32" s="11">
        <v>147.6</v>
      </c>
      <c r="F32" s="11"/>
      <c r="G32" s="11">
        <f t="shared" si="7"/>
        <v>147.6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>
        <f t="shared" si="19"/>
        <v>147.6</v>
      </c>
      <c r="Y32" s="11">
        <f t="shared" si="11"/>
        <v>9045.8000000000011</v>
      </c>
      <c r="Z32" s="31"/>
    </row>
    <row r="33" spans="1:37" s="33" customFormat="1" x14ac:dyDescent="0.35">
      <c r="A33" s="20" t="s">
        <v>4</v>
      </c>
      <c r="B33" s="20"/>
      <c r="C33" s="22">
        <f>+C34+C37+C38</f>
        <v>187353.3</v>
      </c>
      <c r="D33" s="22">
        <v>205157.88199999998</v>
      </c>
      <c r="E33" s="22">
        <f>+E34+E37+E38</f>
        <v>7606</v>
      </c>
      <c r="F33" s="22">
        <f t="shared" ref="E33:F33" si="29">+F34+F37+F38</f>
        <v>-3373.9</v>
      </c>
      <c r="G33" s="23">
        <f t="shared" ref="G33" si="30">+G34+G37+G38</f>
        <v>4232.1000000000004</v>
      </c>
      <c r="H33" s="23">
        <f>+H34+H37+H38</f>
        <v>0</v>
      </c>
      <c r="I33" s="23">
        <f t="shared" ref="I33:Y33" si="31">+I34+I37+I38</f>
        <v>0</v>
      </c>
      <c r="J33" s="23">
        <f t="shared" si="31"/>
        <v>0</v>
      </c>
      <c r="K33" s="23">
        <f t="shared" si="31"/>
        <v>0</v>
      </c>
      <c r="L33" s="23">
        <f t="shared" si="31"/>
        <v>0</v>
      </c>
      <c r="M33" s="23">
        <f t="shared" si="31"/>
        <v>0</v>
      </c>
      <c r="N33" s="23">
        <f t="shared" si="31"/>
        <v>0</v>
      </c>
      <c r="O33" s="23">
        <f t="shared" si="31"/>
        <v>0</v>
      </c>
      <c r="P33" s="23">
        <f t="shared" si="31"/>
        <v>0</v>
      </c>
      <c r="Q33" s="23">
        <f t="shared" si="31"/>
        <v>0</v>
      </c>
      <c r="R33" s="23">
        <f>+R34+R37+R38</f>
        <v>0</v>
      </c>
      <c r="S33" s="23">
        <f t="shared" si="31"/>
        <v>0</v>
      </c>
      <c r="T33" s="23">
        <f t="shared" si="31"/>
        <v>0</v>
      </c>
      <c r="U33" s="23">
        <f t="shared" si="31"/>
        <v>0</v>
      </c>
      <c r="V33" s="23">
        <f t="shared" si="31"/>
        <v>0</v>
      </c>
      <c r="W33" s="23">
        <f t="shared" si="31"/>
        <v>0</v>
      </c>
      <c r="X33" s="23">
        <f t="shared" si="31"/>
        <v>4232.1000000000004</v>
      </c>
      <c r="Y33" s="23">
        <f t="shared" si="31"/>
        <v>209389.98199999996</v>
      </c>
      <c r="Z33" s="32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</row>
    <row r="34" spans="1:37" s="33" customFormat="1" ht="67.5" customHeight="1" x14ac:dyDescent="0.35">
      <c r="A34" s="9" t="s">
        <v>5</v>
      </c>
      <c r="B34" s="9" t="s">
        <v>28</v>
      </c>
      <c r="C34" s="24">
        <v>173009.3</v>
      </c>
      <c r="D34" s="24">
        <v>187170.49999999997</v>
      </c>
      <c r="E34" s="24">
        <v>7606</v>
      </c>
      <c r="F34" s="24">
        <f t="shared" ref="F34:H34" si="32">F35+F36</f>
        <v>0</v>
      </c>
      <c r="G34" s="25">
        <f>E34+F34</f>
        <v>7606</v>
      </c>
      <c r="H34" s="24">
        <f t="shared" si="32"/>
        <v>0</v>
      </c>
      <c r="I34" s="24">
        <f t="shared" ref="I34" si="33">I35+I36</f>
        <v>0</v>
      </c>
      <c r="J34" s="24">
        <f t="shared" ref="J34" si="34">J35+J36</f>
        <v>0</v>
      </c>
      <c r="K34" s="24">
        <f t="shared" ref="K34" si="35">K35+K36</f>
        <v>0</v>
      </c>
      <c r="L34" s="24">
        <f t="shared" ref="L34" si="36">L35+L36</f>
        <v>0</v>
      </c>
      <c r="M34" s="24">
        <f t="shared" ref="M34" si="37">M35+M36</f>
        <v>0</v>
      </c>
      <c r="N34" s="24">
        <f t="shared" ref="N34" si="38">N35+N36</f>
        <v>0</v>
      </c>
      <c r="O34" s="24">
        <f t="shared" ref="O34" si="39">O35+O36</f>
        <v>0</v>
      </c>
      <c r="P34" s="24">
        <f t="shared" ref="P34" si="40">P35+P36</f>
        <v>0</v>
      </c>
      <c r="Q34" s="24">
        <f t="shared" ref="Q34" si="41">Q35+Q36</f>
        <v>0</v>
      </c>
      <c r="R34" s="24">
        <f t="shared" ref="R34" si="42">R35+R36</f>
        <v>0</v>
      </c>
      <c r="S34" s="24">
        <f t="shared" ref="S34" si="43">S35+S36</f>
        <v>0</v>
      </c>
      <c r="T34" s="24">
        <f t="shared" ref="T34" si="44">T35+T36</f>
        <v>0</v>
      </c>
      <c r="U34" s="24">
        <f t="shared" ref="U34" si="45">U35+U36</f>
        <v>0</v>
      </c>
      <c r="V34" s="24">
        <f>V35+V36</f>
        <v>0</v>
      </c>
      <c r="W34" s="24">
        <f t="shared" ref="W34" si="46">W35+W36</f>
        <v>0</v>
      </c>
      <c r="X34" s="11">
        <f>G34-H34-I34-J34-K34-L34-M34-P34-Q34-R34-U34-V34-W34-N34-O34-S34-T34</f>
        <v>7606</v>
      </c>
      <c r="Y34" s="11">
        <f>D34+G34</f>
        <v>194776.49999999997</v>
      </c>
      <c r="Z34" s="47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</row>
    <row r="35" spans="1:37" s="33" customFormat="1" x14ac:dyDescent="0.35">
      <c r="A35" s="9" t="s">
        <v>6</v>
      </c>
      <c r="B35" s="9" t="s">
        <v>29</v>
      </c>
      <c r="C35" s="24">
        <v>23603</v>
      </c>
      <c r="D35" s="24">
        <v>25469.599999999999</v>
      </c>
      <c r="E35" s="25">
        <v>6541.3</v>
      </c>
      <c r="F35" s="25"/>
      <c r="G35" s="25">
        <f t="shared" ref="G35:G38" si="47">E35+F35</f>
        <v>6541.3</v>
      </c>
      <c r="H35" s="25"/>
      <c r="I35" s="25"/>
      <c r="J35" s="25"/>
      <c r="K35" s="25"/>
      <c r="L35" s="25"/>
      <c r="M35" s="25"/>
      <c r="N35" s="25"/>
      <c r="O35" s="25"/>
      <c r="P35" s="25"/>
      <c r="Q35" s="11"/>
      <c r="R35" s="11"/>
      <c r="S35" s="11"/>
      <c r="T35" s="11"/>
      <c r="U35" s="25"/>
      <c r="V35" s="25"/>
      <c r="W35" s="25"/>
      <c r="X35" s="11">
        <f>G35-H35-I35-J35-K35-L35-M35-P35-Q35-R35-U35-V35-W35-N35-O35-S35-T35</f>
        <v>6541.3</v>
      </c>
      <c r="Y35" s="11">
        <f>D35+G35</f>
        <v>32010.899999999998</v>
      </c>
      <c r="Z35" s="31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</row>
    <row r="36" spans="1:37" s="33" customFormat="1" x14ac:dyDescent="0.35">
      <c r="A36" s="9" t="s">
        <v>7</v>
      </c>
      <c r="B36" s="9" t="s">
        <v>30</v>
      </c>
      <c r="C36" s="24">
        <v>136225.4</v>
      </c>
      <c r="D36" s="24">
        <v>148520</v>
      </c>
      <c r="E36" s="25">
        <v>1064.8</v>
      </c>
      <c r="F36" s="25"/>
      <c r="G36" s="25">
        <f t="shared" si="47"/>
        <v>1064.8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11">
        <f>G36-H36-I36-J36-K36-L36-M36-P36-Q36-R36-U36-V36-W36-N36-O36-S36-T36</f>
        <v>1064.8</v>
      </c>
      <c r="Y36" s="11">
        <f>D36+G36</f>
        <v>149584.79999999999</v>
      </c>
      <c r="Z36" s="31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</row>
    <row r="37" spans="1:37" s="33" customFormat="1" x14ac:dyDescent="0.35">
      <c r="A37" s="9" t="s">
        <v>8</v>
      </c>
      <c r="B37" s="9" t="s">
        <v>31</v>
      </c>
      <c r="C37" s="24"/>
      <c r="D37" s="24">
        <v>0</v>
      </c>
      <c r="E37" s="25"/>
      <c r="F37" s="25"/>
      <c r="G37" s="25">
        <f t="shared" si="47"/>
        <v>0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11">
        <f>G37-H37-I37-J37-K37-L37-M37-P37-Q37-R37-U37-V37-W37-N37-O37-S37-T37</f>
        <v>0</v>
      </c>
      <c r="Y37" s="11">
        <f>D37+G37</f>
        <v>0</v>
      </c>
      <c r="Z37" s="31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</row>
    <row r="38" spans="1:37" s="33" customFormat="1" x14ac:dyDescent="0.35">
      <c r="A38" s="9" t="s">
        <v>9</v>
      </c>
      <c r="B38" s="9" t="s">
        <v>32</v>
      </c>
      <c r="C38" s="24">
        <f>14344</f>
        <v>14344</v>
      </c>
      <c r="D38" s="24">
        <v>17987.382000000001</v>
      </c>
      <c r="E38" s="25"/>
      <c r="F38" s="25">
        <v>-3373.9</v>
      </c>
      <c r="G38" s="25">
        <f t="shared" si="47"/>
        <v>-3373.9</v>
      </c>
      <c r="H38" s="11"/>
      <c r="I38" s="25"/>
      <c r="J38" s="11"/>
      <c r="K38" s="11"/>
      <c r="L38" s="11"/>
      <c r="M38" s="11"/>
      <c r="N38" s="11"/>
      <c r="O38" s="11"/>
      <c r="P38" s="25"/>
      <c r="Q38" s="25"/>
      <c r="R38" s="25"/>
      <c r="S38" s="25"/>
      <c r="T38" s="25"/>
      <c r="U38" s="25"/>
      <c r="V38" s="25"/>
      <c r="W38" s="25"/>
      <c r="X38" s="11">
        <f>G38-H38-I38-J38-K38-L38-M38-P38-Q38-R38-U38-V38-W38-N38-O38-S38-T38</f>
        <v>-3373.9</v>
      </c>
      <c r="Y38" s="11">
        <f>D38+G38</f>
        <v>14613.482000000002</v>
      </c>
      <c r="Z38" s="4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</row>
    <row r="39" spans="1:37" s="33" customFormat="1" x14ac:dyDescent="0.35">
      <c r="A39" s="20" t="s">
        <v>10</v>
      </c>
      <c r="B39" s="20"/>
      <c r="C39" s="22">
        <f>C41+C45+C40</f>
        <v>41982.1</v>
      </c>
      <c r="D39" s="22">
        <v>53942.8</v>
      </c>
      <c r="E39" s="23">
        <f>E41+E45+E40</f>
        <v>5486.8</v>
      </c>
      <c r="F39" s="23">
        <f t="shared" ref="F39:G39" si="48">F41+F45+F40</f>
        <v>-668.3</v>
      </c>
      <c r="G39" s="23">
        <f t="shared" si="48"/>
        <v>4818.5</v>
      </c>
      <c r="H39" s="23">
        <f>H41+H45+H40</f>
        <v>0</v>
      </c>
      <c r="I39" s="23">
        <f t="shared" ref="I39:W39" si="49">I41+I45+I40</f>
        <v>0</v>
      </c>
      <c r="J39" s="23">
        <f t="shared" si="49"/>
        <v>0</v>
      </c>
      <c r="K39" s="23">
        <f t="shared" si="49"/>
        <v>0</v>
      </c>
      <c r="L39" s="23">
        <f t="shared" si="49"/>
        <v>0</v>
      </c>
      <c r="M39" s="23">
        <f t="shared" si="49"/>
        <v>0</v>
      </c>
      <c r="N39" s="23">
        <f t="shared" si="49"/>
        <v>0</v>
      </c>
      <c r="O39" s="23">
        <f t="shared" si="49"/>
        <v>0</v>
      </c>
      <c r="P39" s="23">
        <f t="shared" si="49"/>
        <v>0</v>
      </c>
      <c r="Q39" s="23">
        <f t="shared" si="49"/>
        <v>0</v>
      </c>
      <c r="R39" s="23">
        <f t="shared" si="49"/>
        <v>0</v>
      </c>
      <c r="S39" s="23">
        <f t="shared" ref="S39" si="50">S41+S45+S40</f>
        <v>0</v>
      </c>
      <c r="T39" s="23">
        <f t="shared" si="49"/>
        <v>0</v>
      </c>
      <c r="U39" s="23">
        <f t="shared" si="49"/>
        <v>0</v>
      </c>
      <c r="V39" s="23">
        <f t="shared" si="49"/>
        <v>0</v>
      </c>
      <c r="W39" s="23">
        <f t="shared" si="49"/>
        <v>0</v>
      </c>
      <c r="X39" s="23">
        <f>X41+X45+X40</f>
        <v>4818.5</v>
      </c>
      <c r="Y39" s="23">
        <f>Y41+Y45+Y40</f>
        <v>58761.3</v>
      </c>
      <c r="Z39" s="32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</row>
    <row r="40" spans="1:37" s="33" customFormat="1" x14ac:dyDescent="0.35">
      <c r="A40" s="9" t="s">
        <v>96</v>
      </c>
      <c r="B40" s="9" t="s">
        <v>35</v>
      </c>
      <c r="C40" s="24"/>
      <c r="D40" s="24">
        <v>0</v>
      </c>
      <c r="E40" s="25"/>
      <c r="F40" s="25"/>
      <c r="G40" s="25">
        <f>E40+F40</f>
        <v>0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11">
        <f t="shared" ref="X40:X50" si="51">G40-H40-I40-J40-K40-L40-M40-P40-Q40-R40-U40-V40-W40-N40-O40-S40-T40</f>
        <v>0</v>
      </c>
      <c r="Y40" s="11">
        <f t="shared" ref="Y40:Y50" si="52">D40+G40</f>
        <v>0</v>
      </c>
      <c r="Z40" s="31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</row>
    <row r="41" spans="1:37" s="35" customFormat="1" x14ac:dyDescent="0.35">
      <c r="A41" s="10" t="s">
        <v>11</v>
      </c>
      <c r="B41" s="10"/>
      <c r="C41" s="26">
        <f>C42+C43+C44</f>
        <v>21956.3</v>
      </c>
      <c r="D41" s="26">
        <v>33394.400000000001</v>
      </c>
      <c r="E41" s="26">
        <f>+E42+E43+E44</f>
        <v>2931.5</v>
      </c>
      <c r="F41" s="26">
        <f t="shared" ref="F41" si="53">+F42+F43+F44</f>
        <v>0</v>
      </c>
      <c r="G41" s="26">
        <f>+G42+G43+G44</f>
        <v>2931.5</v>
      </c>
      <c r="H41" s="26">
        <f>+H42+H43+H44</f>
        <v>0</v>
      </c>
      <c r="I41" s="26">
        <f t="shared" ref="I41:W41" si="54">+I42+I43+I44</f>
        <v>0</v>
      </c>
      <c r="J41" s="26">
        <f t="shared" si="54"/>
        <v>0</v>
      </c>
      <c r="K41" s="26">
        <f t="shared" si="54"/>
        <v>0</v>
      </c>
      <c r="L41" s="26">
        <f t="shared" si="54"/>
        <v>0</v>
      </c>
      <c r="M41" s="26">
        <f t="shared" si="54"/>
        <v>0</v>
      </c>
      <c r="N41" s="26">
        <f t="shared" si="54"/>
        <v>0</v>
      </c>
      <c r="O41" s="26">
        <f t="shared" si="54"/>
        <v>0</v>
      </c>
      <c r="P41" s="26">
        <f t="shared" si="54"/>
        <v>0</v>
      </c>
      <c r="Q41" s="26">
        <f t="shared" si="54"/>
        <v>0</v>
      </c>
      <c r="R41" s="26">
        <f t="shared" si="54"/>
        <v>0</v>
      </c>
      <c r="S41" s="26">
        <f t="shared" ref="S41" si="55">+S42+S43+S44</f>
        <v>0</v>
      </c>
      <c r="T41" s="26">
        <f t="shared" si="54"/>
        <v>0</v>
      </c>
      <c r="U41" s="26">
        <f t="shared" si="54"/>
        <v>0</v>
      </c>
      <c r="V41" s="26">
        <f t="shared" si="54"/>
        <v>0</v>
      </c>
      <c r="W41" s="26">
        <f t="shared" si="54"/>
        <v>0</v>
      </c>
      <c r="X41" s="11">
        <f t="shared" si="51"/>
        <v>2931.5</v>
      </c>
      <c r="Y41" s="11">
        <f t="shared" si="52"/>
        <v>36325.9</v>
      </c>
      <c r="Z41" s="34"/>
    </row>
    <row r="42" spans="1:37" x14ac:dyDescent="0.35">
      <c r="A42" s="9" t="s">
        <v>12</v>
      </c>
      <c r="B42" s="9" t="s">
        <v>33</v>
      </c>
      <c r="C42" s="24">
        <v>125</v>
      </c>
      <c r="D42" s="24">
        <v>125</v>
      </c>
      <c r="E42" s="25"/>
      <c r="F42" s="25"/>
      <c r="G42" s="25">
        <f>E42+F42</f>
        <v>0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11">
        <f t="shared" si="51"/>
        <v>0</v>
      </c>
      <c r="Y42" s="11">
        <f t="shared" si="52"/>
        <v>125</v>
      </c>
      <c r="Z42" s="31"/>
    </row>
    <row r="43" spans="1:37" ht="126.75" customHeight="1" x14ac:dyDescent="0.35">
      <c r="A43" s="9" t="s">
        <v>13</v>
      </c>
      <c r="B43" s="9" t="s">
        <v>34</v>
      </c>
      <c r="C43" s="24">
        <v>21831.3</v>
      </c>
      <c r="D43" s="24">
        <v>33269.4</v>
      </c>
      <c r="E43" s="25">
        <v>2931.5</v>
      </c>
      <c r="F43" s="25"/>
      <c r="G43" s="25">
        <f t="shared" ref="G43:G44" si="56">E43+F43</f>
        <v>2931.5</v>
      </c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11">
        <f>G43-H43-I43-J43-K43-L43-M43-P43-Q43-R43-U43-V43-W43-N43-O43-S43-T43</f>
        <v>2931.5</v>
      </c>
      <c r="Y43" s="11">
        <f>D43+G43</f>
        <v>36200.9</v>
      </c>
      <c r="Z43" s="47"/>
    </row>
    <row r="44" spans="1:37" x14ac:dyDescent="0.35">
      <c r="A44" s="9" t="s">
        <v>14</v>
      </c>
      <c r="B44" s="9" t="s">
        <v>36</v>
      </c>
      <c r="C44" s="24"/>
      <c r="D44" s="24">
        <v>0</v>
      </c>
      <c r="E44" s="25"/>
      <c r="F44" s="25"/>
      <c r="G44" s="25">
        <f t="shared" si="56"/>
        <v>0</v>
      </c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11">
        <f t="shared" si="51"/>
        <v>0</v>
      </c>
      <c r="Y44" s="11">
        <f t="shared" si="52"/>
        <v>0</v>
      </c>
      <c r="Z44" s="31"/>
    </row>
    <row r="45" spans="1:37" s="35" customFormat="1" x14ac:dyDescent="0.35">
      <c r="A45" s="10" t="s">
        <v>15</v>
      </c>
      <c r="B45" s="10"/>
      <c r="C45" s="26">
        <f>C46+C47+C48+C49+C50</f>
        <v>20025.8</v>
      </c>
      <c r="D45" s="26">
        <v>20548.399999999998</v>
      </c>
      <c r="E45" s="26">
        <f>+E46+E47+E48+E49+E50</f>
        <v>2555.3000000000002</v>
      </c>
      <c r="F45" s="27">
        <f t="shared" ref="F45:G45" si="57">+F46+F47+F48+F49+F50</f>
        <v>-668.3</v>
      </c>
      <c r="G45" s="27">
        <f t="shared" si="57"/>
        <v>1887.0000000000002</v>
      </c>
      <c r="H45" s="27">
        <f>+H46+H47+H48+H49+H50</f>
        <v>0</v>
      </c>
      <c r="I45" s="27">
        <f t="shared" ref="I45:W45" si="58">+I46+I47+I48+I49+I50</f>
        <v>0</v>
      </c>
      <c r="J45" s="27">
        <f t="shared" si="58"/>
        <v>0</v>
      </c>
      <c r="K45" s="27">
        <f t="shared" si="58"/>
        <v>0</v>
      </c>
      <c r="L45" s="27">
        <f t="shared" si="58"/>
        <v>0</v>
      </c>
      <c r="M45" s="27">
        <f t="shared" si="58"/>
        <v>0</v>
      </c>
      <c r="N45" s="27">
        <f t="shared" si="58"/>
        <v>0</v>
      </c>
      <c r="O45" s="27">
        <f t="shared" si="58"/>
        <v>0</v>
      </c>
      <c r="P45" s="27">
        <f t="shared" si="58"/>
        <v>0</v>
      </c>
      <c r="Q45" s="27">
        <f t="shared" si="58"/>
        <v>0</v>
      </c>
      <c r="R45" s="27">
        <f t="shared" si="58"/>
        <v>0</v>
      </c>
      <c r="S45" s="27">
        <f t="shared" si="58"/>
        <v>0</v>
      </c>
      <c r="T45" s="27">
        <f t="shared" si="58"/>
        <v>0</v>
      </c>
      <c r="U45" s="27">
        <f t="shared" si="58"/>
        <v>0</v>
      </c>
      <c r="V45" s="27">
        <f t="shared" si="58"/>
        <v>0</v>
      </c>
      <c r="W45" s="27">
        <f t="shared" si="58"/>
        <v>0</v>
      </c>
      <c r="X45" s="11">
        <f t="shared" si="51"/>
        <v>1887.0000000000002</v>
      </c>
      <c r="Y45" s="11">
        <f t="shared" si="52"/>
        <v>22435.399999999998</v>
      </c>
      <c r="Z45" s="34"/>
    </row>
    <row r="46" spans="1:37" ht="72" x14ac:dyDescent="0.35">
      <c r="A46" s="9" t="s">
        <v>16</v>
      </c>
      <c r="B46" s="9" t="s">
        <v>97</v>
      </c>
      <c r="C46" s="24">
        <v>19565.8</v>
      </c>
      <c r="D46" s="24">
        <v>19888.399999999998</v>
      </c>
      <c r="E46" s="25">
        <v>2355.3000000000002</v>
      </c>
      <c r="F46" s="25"/>
      <c r="G46" s="25">
        <f>E46+F46</f>
        <v>2355.3000000000002</v>
      </c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11">
        <f t="shared" si="51"/>
        <v>2355.3000000000002</v>
      </c>
      <c r="Y46" s="11">
        <f t="shared" si="52"/>
        <v>22243.699999999997</v>
      </c>
      <c r="Z46" s="31"/>
    </row>
    <row r="47" spans="1:37" ht="48" x14ac:dyDescent="0.35">
      <c r="A47" s="9" t="s">
        <v>17</v>
      </c>
      <c r="B47" s="9" t="s">
        <v>98</v>
      </c>
      <c r="C47" s="24"/>
      <c r="D47" s="24">
        <v>0</v>
      </c>
      <c r="E47" s="25"/>
      <c r="F47" s="25"/>
      <c r="G47" s="25">
        <f t="shared" ref="G47:G50" si="59">E47+F47</f>
        <v>0</v>
      </c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11">
        <f t="shared" si="51"/>
        <v>0</v>
      </c>
      <c r="Y47" s="11">
        <f t="shared" si="52"/>
        <v>0</v>
      </c>
      <c r="Z47" s="31"/>
    </row>
    <row r="48" spans="1:37" ht="62.25" customHeight="1" x14ac:dyDescent="0.35">
      <c r="A48" s="9" t="s">
        <v>18</v>
      </c>
      <c r="B48" s="9" t="s">
        <v>37</v>
      </c>
      <c r="C48" s="24"/>
      <c r="D48" s="24">
        <v>0</v>
      </c>
      <c r="E48" s="25">
        <v>200</v>
      </c>
      <c r="F48" s="25"/>
      <c r="G48" s="25">
        <f t="shared" si="59"/>
        <v>200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11">
        <f t="shared" si="51"/>
        <v>200</v>
      </c>
      <c r="Y48" s="11">
        <f t="shared" si="52"/>
        <v>200</v>
      </c>
      <c r="Z48" s="31"/>
    </row>
    <row r="49" spans="1:26" x14ac:dyDescent="0.35">
      <c r="A49" s="9" t="s">
        <v>19</v>
      </c>
      <c r="B49" s="9" t="s">
        <v>38</v>
      </c>
      <c r="C49" s="24">
        <v>100</v>
      </c>
      <c r="D49" s="24">
        <v>100</v>
      </c>
      <c r="E49" s="25"/>
      <c r="F49" s="25"/>
      <c r="G49" s="25">
        <f t="shared" si="59"/>
        <v>0</v>
      </c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11">
        <f t="shared" si="51"/>
        <v>0</v>
      </c>
      <c r="Y49" s="11">
        <f t="shared" si="52"/>
        <v>100</v>
      </c>
      <c r="Z49" s="31"/>
    </row>
    <row r="50" spans="1:26" x14ac:dyDescent="0.35">
      <c r="A50" s="9" t="s">
        <v>20</v>
      </c>
      <c r="B50" s="9" t="s">
        <v>39</v>
      </c>
      <c r="C50" s="24">
        <v>360</v>
      </c>
      <c r="D50" s="24">
        <v>560</v>
      </c>
      <c r="E50" s="25"/>
      <c r="F50" s="25">
        <v>-668.3</v>
      </c>
      <c r="G50" s="25">
        <f t="shared" si="59"/>
        <v>-668.3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11">
        <f t="shared" si="51"/>
        <v>-668.3</v>
      </c>
      <c r="Y50" s="11">
        <f t="shared" si="52"/>
        <v>-108.29999999999995</v>
      </c>
      <c r="Z50" s="31"/>
    </row>
    <row r="51" spans="1:26" x14ac:dyDescent="0.35">
      <c r="A51" s="20" t="s">
        <v>21</v>
      </c>
      <c r="B51" s="20"/>
      <c r="C51" s="22">
        <f>+C52+C53+C54+C55</f>
        <v>700</v>
      </c>
      <c r="D51" s="22">
        <v>1157</v>
      </c>
      <c r="E51" s="23">
        <f>+E52+E53+E54+E55+E57</f>
        <v>0</v>
      </c>
      <c r="F51" s="23">
        <f>+F52+F53+F54+F55+F56</f>
        <v>-1587.8</v>
      </c>
      <c r="G51" s="23">
        <f>+G52+G53+G54+G55+G56</f>
        <v>-1587.8</v>
      </c>
      <c r="H51" s="23">
        <f>+H52+H53+H54+H55</f>
        <v>0</v>
      </c>
      <c r="I51" s="23">
        <f t="shared" ref="I51:Y51" si="60">+I52+I53+I54+I55</f>
        <v>0</v>
      </c>
      <c r="J51" s="23">
        <f t="shared" si="60"/>
        <v>0</v>
      </c>
      <c r="K51" s="23">
        <f t="shared" si="60"/>
        <v>0</v>
      </c>
      <c r="L51" s="23">
        <f t="shared" si="60"/>
        <v>0</v>
      </c>
      <c r="M51" s="23">
        <f t="shared" si="60"/>
        <v>0</v>
      </c>
      <c r="N51" s="23">
        <f t="shared" si="60"/>
        <v>0</v>
      </c>
      <c r="O51" s="23">
        <f t="shared" si="60"/>
        <v>0</v>
      </c>
      <c r="P51" s="23">
        <f t="shared" si="60"/>
        <v>0</v>
      </c>
      <c r="Q51" s="23">
        <f t="shared" si="60"/>
        <v>0</v>
      </c>
      <c r="R51" s="23">
        <f t="shared" si="60"/>
        <v>0</v>
      </c>
      <c r="S51" s="23">
        <f t="shared" si="60"/>
        <v>0</v>
      </c>
      <c r="T51" s="23">
        <f t="shared" si="60"/>
        <v>0</v>
      </c>
      <c r="U51" s="23">
        <f t="shared" si="60"/>
        <v>0</v>
      </c>
      <c r="V51" s="23">
        <f>+V52+V53+V54+V55</f>
        <v>0</v>
      </c>
      <c r="W51" s="23">
        <f t="shared" si="60"/>
        <v>0</v>
      </c>
      <c r="X51" s="23">
        <f t="shared" si="60"/>
        <v>0</v>
      </c>
      <c r="Y51" s="23">
        <f>+Y52+Y53+Y54+Y55</f>
        <v>1157</v>
      </c>
      <c r="Z51" s="32"/>
    </row>
    <row r="52" spans="1:26" ht="48" x14ac:dyDescent="0.35">
      <c r="A52" s="9" t="s">
        <v>22</v>
      </c>
      <c r="B52" s="9" t="s">
        <v>100</v>
      </c>
      <c r="C52" s="24"/>
      <c r="D52" s="24">
        <v>0</v>
      </c>
      <c r="E52" s="25"/>
      <c r="F52" s="25"/>
      <c r="G52" s="25">
        <f>E52+F52</f>
        <v>0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11">
        <f t="shared" ref="X52:X61" si="61">G52-H52-I52-J52-K52-L52-M52-P52-Q52-R52-U52-V52-W52-N52-O52-S52-T52</f>
        <v>0</v>
      </c>
      <c r="Y52" s="11">
        <f t="shared" ref="Y52:Y61" si="62">D52+G52</f>
        <v>0</v>
      </c>
      <c r="Z52" s="31"/>
    </row>
    <row r="53" spans="1:26" ht="48" x14ac:dyDescent="0.35">
      <c r="A53" s="9" t="s">
        <v>23</v>
      </c>
      <c r="B53" s="9" t="s">
        <v>99</v>
      </c>
      <c r="C53" s="24"/>
      <c r="D53" s="24">
        <v>0</v>
      </c>
      <c r="E53" s="25"/>
      <c r="F53" s="25"/>
      <c r="G53" s="25">
        <f t="shared" ref="G53:G54" si="63">E53+F53</f>
        <v>0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11">
        <f t="shared" si="61"/>
        <v>0</v>
      </c>
      <c r="Y53" s="11">
        <f t="shared" si="62"/>
        <v>0</v>
      </c>
      <c r="Z53" s="31"/>
    </row>
    <row r="54" spans="1:26" x14ac:dyDescent="0.35">
      <c r="A54" s="9" t="s">
        <v>24</v>
      </c>
      <c r="B54" s="9" t="s">
        <v>112</v>
      </c>
      <c r="C54" s="24">
        <v>200</v>
      </c>
      <c r="D54" s="24">
        <v>657</v>
      </c>
      <c r="E54" s="25"/>
      <c r="F54" s="25"/>
      <c r="G54" s="25">
        <f t="shared" si="63"/>
        <v>0</v>
      </c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11">
        <f t="shared" si="61"/>
        <v>0</v>
      </c>
      <c r="Y54" s="11">
        <f t="shared" si="62"/>
        <v>657</v>
      </c>
      <c r="Z54" s="31"/>
    </row>
    <row r="55" spans="1:26" x14ac:dyDescent="0.35">
      <c r="A55" s="9" t="s">
        <v>25</v>
      </c>
      <c r="B55" s="9" t="s">
        <v>40</v>
      </c>
      <c r="C55" s="24">
        <v>500</v>
      </c>
      <c r="D55" s="24">
        <v>500</v>
      </c>
      <c r="E55" s="25"/>
      <c r="F55" s="25"/>
      <c r="G55" s="25">
        <f>E55+F55</f>
        <v>0</v>
      </c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1">
        <f t="shared" si="61"/>
        <v>0</v>
      </c>
      <c r="Y55" s="11">
        <f t="shared" si="62"/>
        <v>500</v>
      </c>
      <c r="Z55" s="31"/>
    </row>
    <row r="56" spans="1:26" x14ac:dyDescent="0.35">
      <c r="A56" s="8" t="s">
        <v>26</v>
      </c>
      <c r="B56" s="8" t="s">
        <v>41</v>
      </c>
      <c r="C56" s="28">
        <f>550+C57</f>
        <v>32566.9</v>
      </c>
      <c r="D56" s="28">
        <v>47399.4</v>
      </c>
      <c r="E56" s="29"/>
      <c r="F56" s="29">
        <f>F57</f>
        <v>-1587.8</v>
      </c>
      <c r="G56" s="25">
        <f>+E56+F56</f>
        <v>-1587.8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11">
        <f>G56-H56-I56-J56-K56-L56-M56-P56-Q56-R56-U56-V56-W56-N56-O56-S56-T56</f>
        <v>-1587.8</v>
      </c>
      <c r="Y56" s="11">
        <f>D56+G56</f>
        <v>45811.6</v>
      </c>
      <c r="Z56" s="31"/>
    </row>
    <row r="57" spans="1:26" s="35" customFormat="1" x14ac:dyDescent="0.35">
      <c r="A57" s="10" t="s">
        <v>93</v>
      </c>
      <c r="B57" s="10" t="s">
        <v>42</v>
      </c>
      <c r="C57" s="43">
        <f>C58+C59+C60+C61</f>
        <v>32016.9</v>
      </c>
      <c r="D57" s="43">
        <v>33221.9</v>
      </c>
      <c r="E57" s="43">
        <f>E58+E59+E60+E61</f>
        <v>0</v>
      </c>
      <c r="F57" s="43">
        <f t="shared" ref="F57:H57" si="64">F58+F59+F60+F61</f>
        <v>-1587.8</v>
      </c>
      <c r="G57" s="43">
        <f t="shared" si="64"/>
        <v>-1587.8</v>
      </c>
      <c r="H57" s="43">
        <f t="shared" si="64"/>
        <v>0</v>
      </c>
      <c r="I57" s="43">
        <f t="shared" ref="I57:O57" si="65">I58+I59+I60+I61</f>
        <v>0</v>
      </c>
      <c r="J57" s="43">
        <f t="shared" si="65"/>
        <v>0</v>
      </c>
      <c r="K57" s="43">
        <f t="shared" si="65"/>
        <v>0</v>
      </c>
      <c r="L57" s="43">
        <f t="shared" si="65"/>
        <v>0</v>
      </c>
      <c r="M57" s="43">
        <f t="shared" si="65"/>
        <v>0</v>
      </c>
      <c r="N57" s="43">
        <f t="shared" si="65"/>
        <v>0</v>
      </c>
      <c r="O57" s="43">
        <f t="shared" si="65"/>
        <v>0</v>
      </c>
      <c r="P57" s="43">
        <f t="shared" ref="P57" si="66">P58+P59+P60+P61</f>
        <v>0</v>
      </c>
      <c r="Q57" s="43">
        <f t="shared" ref="Q57" si="67">Q58+Q59+Q60+Q61</f>
        <v>0</v>
      </c>
      <c r="R57" s="43">
        <f t="shared" ref="R57:T57" si="68">R58+R59+R60+R61</f>
        <v>0</v>
      </c>
      <c r="S57" s="43">
        <f t="shared" si="68"/>
        <v>0</v>
      </c>
      <c r="T57" s="43">
        <f t="shared" si="68"/>
        <v>0</v>
      </c>
      <c r="U57" s="43">
        <f t="shared" ref="U57" si="69">U58+U59+U60+U61</f>
        <v>0</v>
      </c>
      <c r="V57" s="43">
        <f t="shared" ref="V57" si="70">V58+V59+V60+V61</f>
        <v>0</v>
      </c>
      <c r="W57" s="43">
        <f t="shared" ref="W57" si="71">W58+W59+W60+W61</f>
        <v>0</v>
      </c>
      <c r="X57" s="11">
        <f t="shared" si="61"/>
        <v>-1587.8</v>
      </c>
      <c r="Y57" s="11">
        <f t="shared" si="62"/>
        <v>31634.100000000002</v>
      </c>
      <c r="Z57" s="34"/>
    </row>
    <row r="58" spans="1:26" s="35" customFormat="1" x14ac:dyDescent="0.35">
      <c r="A58" s="39" t="s">
        <v>108</v>
      </c>
      <c r="B58" s="10" t="s">
        <v>104</v>
      </c>
      <c r="C58" s="26">
        <v>26918</v>
      </c>
      <c r="D58" s="26">
        <v>27323</v>
      </c>
      <c r="E58" s="27"/>
      <c r="F58" s="27"/>
      <c r="G58" s="25">
        <f t="shared" ref="G58:G61" si="72">E58+F58</f>
        <v>0</v>
      </c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11">
        <f t="shared" si="61"/>
        <v>0</v>
      </c>
      <c r="Y58" s="11">
        <f t="shared" si="62"/>
        <v>27323</v>
      </c>
      <c r="Z58" s="34"/>
    </row>
    <row r="59" spans="1:26" s="35" customFormat="1" x14ac:dyDescent="0.35">
      <c r="A59" s="39" t="s">
        <v>109</v>
      </c>
      <c r="B59" s="10" t="s">
        <v>106</v>
      </c>
      <c r="C59" s="26">
        <v>1453</v>
      </c>
      <c r="D59" s="26">
        <v>1753</v>
      </c>
      <c r="E59" s="27"/>
      <c r="F59" s="27"/>
      <c r="G59" s="25">
        <f t="shared" si="72"/>
        <v>0</v>
      </c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11">
        <f t="shared" si="61"/>
        <v>0</v>
      </c>
      <c r="Y59" s="11">
        <f t="shared" si="62"/>
        <v>1753</v>
      </c>
      <c r="Z59" s="50"/>
    </row>
    <row r="60" spans="1:26" s="35" customFormat="1" x14ac:dyDescent="0.35">
      <c r="A60" s="39" t="s">
        <v>110</v>
      </c>
      <c r="B60" s="10" t="s">
        <v>105</v>
      </c>
      <c r="C60" s="26">
        <v>352.5</v>
      </c>
      <c r="D60" s="26">
        <v>352.5</v>
      </c>
      <c r="E60" s="27"/>
      <c r="F60" s="27"/>
      <c r="G60" s="25">
        <f t="shared" si="72"/>
        <v>0</v>
      </c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11">
        <f t="shared" si="61"/>
        <v>0</v>
      </c>
      <c r="Y60" s="11">
        <f t="shared" si="62"/>
        <v>352.5</v>
      </c>
      <c r="Z60" s="34"/>
    </row>
    <row r="61" spans="1:26" s="35" customFormat="1" x14ac:dyDescent="0.35">
      <c r="A61" s="39" t="s">
        <v>111</v>
      </c>
      <c r="B61" s="10" t="s">
        <v>107</v>
      </c>
      <c r="C61" s="26">
        <v>3293.4</v>
      </c>
      <c r="D61" s="26">
        <v>3793.4</v>
      </c>
      <c r="E61" s="27"/>
      <c r="F61" s="27">
        <v>-1587.8</v>
      </c>
      <c r="G61" s="25">
        <f t="shared" si="72"/>
        <v>-1587.8</v>
      </c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11">
        <f t="shared" si="61"/>
        <v>-1587.8</v>
      </c>
      <c r="Y61" s="11">
        <f>D61+G61</f>
        <v>2205.6000000000004</v>
      </c>
      <c r="Z61" s="31"/>
    </row>
    <row r="62" spans="1:26" ht="25.5" customHeight="1" x14ac:dyDescent="0.35">
      <c r="A62" s="8" t="s">
        <v>27</v>
      </c>
      <c r="B62" s="8"/>
      <c r="C62" s="28">
        <f>C56+C51+C39+C33</f>
        <v>262602.3</v>
      </c>
      <c r="D62" s="28">
        <v>307657.08199999999</v>
      </c>
      <c r="E62" s="28">
        <f>E56+E51+E39+E33</f>
        <v>13092.8</v>
      </c>
      <c r="F62" s="28">
        <f t="shared" ref="F62:X62" si="73">F56+F51+F39+F33+F57</f>
        <v>-8805.5999999999985</v>
      </c>
      <c r="G62" s="28">
        <f>G56+G51+G39+G33</f>
        <v>5875</v>
      </c>
      <c r="H62" s="28">
        <f t="shared" si="73"/>
        <v>0</v>
      </c>
      <c r="I62" s="28">
        <f t="shared" si="73"/>
        <v>0</v>
      </c>
      <c r="J62" s="28">
        <f t="shared" si="73"/>
        <v>0</v>
      </c>
      <c r="K62" s="28">
        <f t="shared" si="73"/>
        <v>0</v>
      </c>
      <c r="L62" s="28">
        <f t="shared" si="73"/>
        <v>0</v>
      </c>
      <c r="M62" s="28">
        <f t="shared" si="73"/>
        <v>0</v>
      </c>
      <c r="N62" s="28">
        <f t="shared" si="73"/>
        <v>0</v>
      </c>
      <c r="O62" s="28">
        <f t="shared" si="73"/>
        <v>0</v>
      </c>
      <c r="P62" s="28">
        <f t="shared" si="73"/>
        <v>0</v>
      </c>
      <c r="Q62" s="28">
        <f t="shared" si="73"/>
        <v>0</v>
      </c>
      <c r="R62" s="28">
        <f t="shared" si="73"/>
        <v>0</v>
      </c>
      <c r="S62" s="28">
        <f t="shared" si="73"/>
        <v>0</v>
      </c>
      <c r="T62" s="28">
        <f t="shared" si="73"/>
        <v>0</v>
      </c>
      <c r="U62" s="28">
        <f t="shared" si="73"/>
        <v>0</v>
      </c>
      <c r="V62" s="28">
        <f>V56+V51+V39+V33</f>
        <v>0</v>
      </c>
      <c r="W62" s="28">
        <f t="shared" si="73"/>
        <v>0</v>
      </c>
      <c r="X62" s="28">
        <f t="shared" si="73"/>
        <v>5875</v>
      </c>
      <c r="Y62" s="28">
        <f>Y56+Y51+Y39+Y33</f>
        <v>315119.88199999998</v>
      </c>
      <c r="Z62" s="31"/>
    </row>
    <row r="63" spans="1:26" ht="25.5" x14ac:dyDescent="0.35">
      <c r="A63" s="13" t="s">
        <v>70</v>
      </c>
      <c r="B63" s="31"/>
      <c r="C63" s="36">
        <f>C62-C23</f>
        <v>47541.199999999983</v>
      </c>
      <c r="D63" s="36">
        <v>75809.681999999972</v>
      </c>
      <c r="E63" s="36">
        <f>E62-E23</f>
        <v>12945.199999999999</v>
      </c>
      <c r="F63" s="36">
        <f>F62-F23</f>
        <v>-5585.8999999999987</v>
      </c>
      <c r="G63" s="36">
        <f t="shared" ref="G63:Y63" si="74">G62-G23</f>
        <v>8947.1</v>
      </c>
      <c r="H63" s="36">
        <f t="shared" si="74"/>
        <v>0</v>
      </c>
      <c r="I63" s="36">
        <f t="shared" si="74"/>
        <v>0</v>
      </c>
      <c r="J63" s="36">
        <f t="shared" si="74"/>
        <v>0</v>
      </c>
      <c r="K63" s="36">
        <f t="shared" si="74"/>
        <v>0</v>
      </c>
      <c r="L63" s="36">
        <f t="shared" si="74"/>
        <v>0</v>
      </c>
      <c r="M63" s="36">
        <f t="shared" si="74"/>
        <v>0</v>
      </c>
      <c r="N63" s="36">
        <f t="shared" si="74"/>
        <v>0</v>
      </c>
      <c r="O63" s="36">
        <f t="shared" si="74"/>
        <v>0</v>
      </c>
      <c r="P63" s="36">
        <f t="shared" si="74"/>
        <v>0</v>
      </c>
      <c r="Q63" s="36">
        <f t="shared" si="74"/>
        <v>0</v>
      </c>
      <c r="R63" s="36">
        <f t="shared" si="74"/>
        <v>0</v>
      </c>
      <c r="S63" s="36">
        <f t="shared" si="74"/>
        <v>0</v>
      </c>
      <c r="T63" s="36">
        <f t="shared" si="74"/>
        <v>0</v>
      </c>
      <c r="U63" s="36">
        <f t="shared" si="74"/>
        <v>0</v>
      </c>
      <c r="V63" s="36">
        <f t="shared" si="74"/>
        <v>0</v>
      </c>
      <c r="W63" s="36">
        <f t="shared" si="74"/>
        <v>0</v>
      </c>
      <c r="X63" s="36">
        <f t="shared" si="74"/>
        <v>8947.1</v>
      </c>
      <c r="Y63" s="36">
        <f t="shared" si="74"/>
        <v>86344.581999999966</v>
      </c>
      <c r="Z63" s="31"/>
    </row>
    <row r="64" spans="1:26" ht="25.5" x14ac:dyDescent="0.35">
      <c r="A64" s="13" t="s">
        <v>71</v>
      </c>
      <c r="B64" s="31"/>
      <c r="C64" s="37">
        <f t="shared" ref="C64:H64" si="75">C9-C62</f>
        <v>-0.20000000001164153</v>
      </c>
      <c r="D64" s="37">
        <v>-6986.3819999999832</v>
      </c>
      <c r="E64" s="37">
        <f>E9-E62</f>
        <v>-2375.1999999999989</v>
      </c>
      <c r="F64" s="37">
        <f t="shared" si="75"/>
        <v>5550.8999999999987</v>
      </c>
      <c r="G64" s="37">
        <f t="shared" si="75"/>
        <v>1587.8999999999996</v>
      </c>
      <c r="H64" s="37">
        <f t="shared" si="75"/>
        <v>0</v>
      </c>
      <c r="I64" s="37">
        <f t="shared" ref="I64:Y64" si="76">I9-I62</f>
        <v>0</v>
      </c>
      <c r="J64" s="37">
        <f t="shared" si="76"/>
        <v>0</v>
      </c>
      <c r="K64" s="37">
        <f t="shared" si="76"/>
        <v>0</v>
      </c>
      <c r="L64" s="37">
        <f t="shared" si="76"/>
        <v>0</v>
      </c>
      <c r="M64" s="37">
        <f t="shared" si="76"/>
        <v>0</v>
      </c>
      <c r="N64" s="37">
        <f t="shared" si="76"/>
        <v>0</v>
      </c>
      <c r="O64" s="37">
        <f t="shared" si="76"/>
        <v>0</v>
      </c>
      <c r="P64" s="37">
        <f t="shared" si="76"/>
        <v>0</v>
      </c>
      <c r="Q64" s="37">
        <f t="shared" si="76"/>
        <v>0</v>
      </c>
      <c r="R64" s="37">
        <f t="shared" si="76"/>
        <v>0</v>
      </c>
      <c r="S64" s="37">
        <f t="shared" si="76"/>
        <v>0</v>
      </c>
      <c r="T64" s="37">
        <f t="shared" si="76"/>
        <v>0</v>
      </c>
      <c r="U64" s="37">
        <f t="shared" si="76"/>
        <v>0</v>
      </c>
      <c r="V64" s="37">
        <f>V9-V62</f>
        <v>0</v>
      </c>
      <c r="W64" s="37">
        <f t="shared" si="76"/>
        <v>0</v>
      </c>
      <c r="X64" s="37">
        <f t="shared" si="76"/>
        <v>1587.8999999999996</v>
      </c>
      <c r="Y64" s="37">
        <f t="shared" si="76"/>
        <v>-6986.2819999999483</v>
      </c>
      <c r="Z64" s="37"/>
    </row>
    <row r="65" spans="1:26" ht="26.25" x14ac:dyDescent="0.35">
      <c r="A65" s="18" t="s">
        <v>90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11">
        <f>G65-H65-I65-J65-K65-L65-M65-P65-Q65-R65-U65-V65-W65-N65-O65-S65-T65</f>
        <v>0</v>
      </c>
      <c r="Y65" s="31"/>
      <c r="Z65" s="31"/>
    </row>
    <row r="66" spans="1:26" ht="52.5" x14ac:dyDescent="0.35">
      <c r="A66" s="18" t="s">
        <v>88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11">
        <f>G66-H66-I66-J66-K66-L66-M66-P66-Q66-R66-U66-V66-W66-N66-O66-S66-T66</f>
        <v>0</v>
      </c>
      <c r="Y66" s="31"/>
      <c r="Z66" s="31"/>
    </row>
    <row r="67" spans="1:26" ht="52.5" x14ac:dyDescent="0.35">
      <c r="A67" s="18" t="s">
        <v>89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11">
        <f>G67-H67-I67-J67-K67-L67-M67-P67-Q67-R67-U67-V67-W67-N67-O67-S67-T67</f>
        <v>0</v>
      </c>
      <c r="Y67" s="31"/>
      <c r="Z67" s="31"/>
    </row>
    <row r="68" spans="1:26" ht="25.5" x14ac:dyDescent="0.35">
      <c r="A68" s="15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25.5" x14ac:dyDescent="0.35">
      <c r="A69" s="13" t="s">
        <v>72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26.25" x14ac:dyDescent="0.35">
      <c r="A70" s="14" t="s">
        <v>73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26.25" x14ac:dyDescent="0.35">
      <c r="A71" s="14" t="s">
        <v>74</v>
      </c>
      <c r="B71" s="31"/>
      <c r="C71" s="48"/>
      <c r="D71" s="45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26.25" x14ac:dyDescent="0.35">
      <c r="A72" s="14" t="s">
        <v>75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26.25" x14ac:dyDescent="0.35">
      <c r="A73" s="14" t="s">
        <v>76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26.25" x14ac:dyDescent="0.35">
      <c r="A74" s="14" t="s">
        <v>77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26.25" x14ac:dyDescent="0.35">
      <c r="A75" s="14" t="s">
        <v>78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26.25" x14ac:dyDescent="0.35">
      <c r="A76" s="14" t="s">
        <v>79</v>
      </c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26.25" x14ac:dyDescent="0.35">
      <c r="A77" s="14" t="s">
        <v>80</v>
      </c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26.25" x14ac:dyDescent="0.35">
      <c r="A78" s="14" t="s">
        <v>81</v>
      </c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26.25" x14ac:dyDescent="0.35">
      <c r="A79" s="14" t="s">
        <v>82</v>
      </c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26.25" x14ac:dyDescent="0.35">
      <c r="A80" s="14" t="s">
        <v>83</v>
      </c>
      <c r="B80" s="31"/>
      <c r="C80" s="31"/>
      <c r="D80" s="45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46"/>
      <c r="Z80" s="31"/>
    </row>
    <row r="81" spans="1:26" ht="26.25" x14ac:dyDescent="0.35">
      <c r="A81" s="14" t="s">
        <v>84</v>
      </c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26.25" x14ac:dyDescent="0.35">
      <c r="A82" s="14" t="s">
        <v>85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x14ac:dyDescent="0.35">
      <c r="A83" s="53" t="s">
        <v>86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x14ac:dyDescent="0.35">
      <c r="A84" s="53" t="s">
        <v>87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26.25" x14ac:dyDescent="0.35">
      <c r="A85" s="14" t="s">
        <v>118</v>
      </c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52.5" x14ac:dyDescent="0.35">
      <c r="A86" s="18" t="s">
        <v>101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26.25" x14ac:dyDescent="0.35">
      <c r="A87" s="14" t="s">
        <v>102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52.5" x14ac:dyDescent="0.35">
      <c r="A88" s="18" t="s">
        <v>103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91" spans="1:26" x14ac:dyDescent="0.35">
      <c r="A91" s="40" t="s">
        <v>114</v>
      </c>
      <c r="B91" s="19" t="s">
        <v>113</v>
      </c>
    </row>
    <row r="93" spans="1:26" x14ac:dyDescent="0.35">
      <c r="A93" s="40" t="s">
        <v>115</v>
      </c>
      <c r="B93" s="19" t="s">
        <v>113</v>
      </c>
    </row>
  </sheetData>
  <mergeCells count="14">
    <mergeCell ref="Z3:Z6"/>
    <mergeCell ref="A1:Z1"/>
    <mergeCell ref="A83:A84"/>
    <mergeCell ref="C3:Y3"/>
    <mergeCell ref="C4:C6"/>
    <mergeCell ref="D4:D6"/>
    <mergeCell ref="Y4:Y6"/>
    <mergeCell ref="E5:E6"/>
    <mergeCell ref="F5:F6"/>
    <mergeCell ref="B3:B6"/>
    <mergeCell ref="E4:X4"/>
    <mergeCell ref="H5:X5"/>
    <mergeCell ref="A3:A6"/>
    <mergeCell ref="G5:G6"/>
  </mergeCells>
  <printOptions horizontalCentered="1"/>
  <pageMargins left="0.23622047244094491" right="0.23622047244094491" top="0.45" bottom="0.27" header="0.31496062992125984" footer="0.17"/>
  <pageSetup paperSize="8" scale="29" fitToHeight="0" orientation="landscape" r:id="rId1"/>
  <headerFooter differentFirst="1">
    <oddHeader>&amp;R&amp;P</oddHeader>
    <oddFooter xml:space="preserve">&amp;C&amp;"Times New Roman,обычный" </oddFooter>
  </headerFooter>
  <rowBreaks count="1" manualBreakCount="1">
    <brk id="44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</vt:lpstr>
      <vt:lpstr>МО!Заголовки_для_печати</vt:lpstr>
      <vt:lpstr>МО!Область_печати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Ошкулуг Айлана Арменовна</dc:creator>
  <cp:lastModifiedBy>Пользователь</cp:lastModifiedBy>
  <cp:lastPrinted>2022-03-24T11:54:55Z</cp:lastPrinted>
  <dcterms:created xsi:type="dcterms:W3CDTF">2020-11-12T12:51:45Z</dcterms:created>
  <dcterms:modified xsi:type="dcterms:W3CDTF">2026-01-12T13:50:56Z</dcterms:modified>
</cp:coreProperties>
</file>