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0730" windowHeight="11760"/>
  </bookViews>
  <sheets>
    <sheet name="МО" sheetId="1" r:id="rId1"/>
  </sheets>
  <definedNames>
    <definedName name="_xlnm.Print_Titles" localSheetId="0">МО!$3:$7</definedName>
    <definedName name="_xlnm.Print_Area" localSheetId="0">МО!$A$1:$X$95</definedName>
  </definedNames>
  <calcPr calcId="145621"/>
</workbook>
</file>

<file path=xl/calcChain.xml><?xml version="1.0" encoding="utf-8"?>
<calcChain xmlns="http://schemas.openxmlformats.org/spreadsheetml/2006/main">
  <c r="E52" i="1" l="1"/>
  <c r="D64" i="1"/>
  <c r="C71" i="1"/>
  <c r="D34" i="1"/>
  <c r="D43" i="1"/>
  <c r="E43" i="1"/>
  <c r="T43" i="1"/>
  <c r="S52" i="1"/>
  <c r="V42" i="1" l="1"/>
  <c r="V44" i="1"/>
  <c r="V45" i="1"/>
  <c r="V46" i="1"/>
  <c r="V47" i="1"/>
  <c r="V48" i="1"/>
  <c r="V49" i="1"/>
  <c r="V50" i="1"/>
  <c r="V53" i="1"/>
  <c r="V54" i="1"/>
  <c r="V55" i="1"/>
  <c r="V56" i="1"/>
  <c r="V58" i="1"/>
  <c r="V59" i="1"/>
  <c r="V60" i="1"/>
  <c r="V64" i="1"/>
  <c r="V65" i="1"/>
  <c r="V66" i="1"/>
  <c r="V67" i="1"/>
  <c r="V40" i="1"/>
  <c r="V25" i="1"/>
  <c r="V26" i="1"/>
  <c r="V27" i="1"/>
  <c r="V28" i="1"/>
  <c r="V29" i="1"/>
  <c r="V30" i="1"/>
  <c r="V31" i="1"/>
  <c r="V32" i="1"/>
  <c r="V35" i="1"/>
  <c r="V36" i="1"/>
  <c r="V37" i="1"/>
  <c r="V38" i="1"/>
  <c r="V24" i="1"/>
  <c r="V10" i="1"/>
  <c r="V12" i="1"/>
  <c r="V13" i="1"/>
  <c r="V14" i="1"/>
  <c r="V15" i="1"/>
  <c r="V16" i="1"/>
  <c r="V17" i="1"/>
  <c r="V18" i="1"/>
  <c r="V19" i="1"/>
  <c r="V20" i="1"/>
  <c r="V21" i="1"/>
  <c r="V22" i="1"/>
  <c r="V11" i="1"/>
  <c r="D38" i="1"/>
  <c r="J57" i="1"/>
  <c r="K57" i="1"/>
  <c r="L57" i="1"/>
  <c r="M57" i="1"/>
  <c r="N57" i="1"/>
  <c r="O57" i="1"/>
  <c r="J51" i="1"/>
  <c r="K51" i="1"/>
  <c r="L51" i="1"/>
  <c r="M51" i="1"/>
  <c r="N51" i="1"/>
  <c r="O51" i="1"/>
  <c r="J45" i="1"/>
  <c r="K45" i="1"/>
  <c r="L45" i="1"/>
  <c r="M45" i="1"/>
  <c r="N45" i="1"/>
  <c r="O45" i="1"/>
  <c r="J41" i="1"/>
  <c r="K41" i="1"/>
  <c r="L41" i="1"/>
  <c r="M41" i="1"/>
  <c r="N41" i="1"/>
  <c r="O41" i="1"/>
  <c r="J39" i="1"/>
  <c r="M39" i="1"/>
  <c r="N39" i="1"/>
  <c r="O39" i="1" l="1"/>
  <c r="K39" i="1"/>
  <c r="L39" i="1"/>
  <c r="N33" i="1"/>
  <c r="N62" i="1" s="1"/>
  <c r="N63" i="1" s="1"/>
  <c r="O33" i="1"/>
  <c r="O62" i="1" s="1"/>
  <c r="O63" i="1" s="1"/>
  <c r="N10" i="1"/>
  <c r="O10" i="1"/>
  <c r="N26" i="1"/>
  <c r="N23" i="1" s="1"/>
  <c r="N9" i="1" s="1"/>
  <c r="O26" i="1"/>
  <c r="O23" i="1" s="1"/>
  <c r="O9" i="1" s="1"/>
  <c r="N27" i="1"/>
  <c r="O27" i="1"/>
  <c r="K10" i="1"/>
  <c r="L10" i="1"/>
  <c r="M10" i="1"/>
  <c r="K23" i="1"/>
  <c r="L23" i="1"/>
  <c r="K26" i="1"/>
  <c r="L26" i="1"/>
  <c r="M26" i="1"/>
  <c r="M23" i="1" s="1"/>
  <c r="K27" i="1"/>
  <c r="L27" i="1"/>
  <c r="M27" i="1"/>
  <c r="K33" i="1"/>
  <c r="K62" i="1" s="1"/>
  <c r="K63" i="1" s="1"/>
  <c r="L33" i="1"/>
  <c r="L62" i="1" s="1"/>
  <c r="L63" i="1" s="1"/>
  <c r="M33" i="1"/>
  <c r="M62" i="1" s="1"/>
  <c r="M63" i="1" s="1"/>
  <c r="J33" i="1"/>
  <c r="J62" i="1" s="1"/>
  <c r="J63" i="1" s="1"/>
  <c r="J27" i="1"/>
  <c r="J26" i="1"/>
  <c r="J23" i="1"/>
  <c r="J10" i="1"/>
  <c r="M9" i="1" l="1"/>
  <c r="L9" i="1"/>
  <c r="K9" i="1"/>
  <c r="J9" i="1"/>
  <c r="D11" i="1" l="1"/>
  <c r="G31" i="1" l="1"/>
  <c r="D46" i="1"/>
  <c r="C43" i="1"/>
  <c r="C41" i="1" s="1"/>
  <c r="C39" i="1" s="1"/>
  <c r="C62" i="1" s="1"/>
  <c r="C45" i="1"/>
  <c r="C10" i="1"/>
  <c r="D10" i="1"/>
  <c r="E10" i="1"/>
  <c r="F10" i="1"/>
  <c r="T51" i="1" l="1"/>
  <c r="I57" i="1"/>
  <c r="P57" i="1"/>
  <c r="Q57" i="1"/>
  <c r="R57" i="1"/>
  <c r="S57" i="1"/>
  <c r="T57" i="1"/>
  <c r="U57" i="1"/>
  <c r="I41" i="1"/>
  <c r="P41" i="1"/>
  <c r="Q41" i="1"/>
  <c r="R41" i="1"/>
  <c r="S41" i="1"/>
  <c r="T41" i="1"/>
  <c r="U41" i="1"/>
  <c r="H41" i="1"/>
  <c r="I45" i="1"/>
  <c r="P45" i="1"/>
  <c r="Q45" i="1"/>
  <c r="Q39" i="1" s="1"/>
  <c r="R45" i="1"/>
  <c r="R39" i="1" s="1"/>
  <c r="S45" i="1"/>
  <c r="T45" i="1"/>
  <c r="U45" i="1"/>
  <c r="H45" i="1"/>
  <c r="I51" i="1"/>
  <c r="P51" i="1"/>
  <c r="Q51" i="1"/>
  <c r="R51" i="1"/>
  <c r="S51" i="1"/>
  <c r="U51" i="1"/>
  <c r="G35" i="1"/>
  <c r="G36" i="1"/>
  <c r="G37" i="1"/>
  <c r="G38" i="1"/>
  <c r="I33" i="1"/>
  <c r="I62" i="1" s="1"/>
  <c r="P33" i="1"/>
  <c r="Q33" i="1"/>
  <c r="R33" i="1"/>
  <c r="S33" i="1"/>
  <c r="T33" i="1"/>
  <c r="U33" i="1"/>
  <c r="I39" i="1"/>
  <c r="P39" i="1"/>
  <c r="I10" i="1"/>
  <c r="P10" i="1"/>
  <c r="Q10" i="1"/>
  <c r="R10" i="1"/>
  <c r="Q27" i="1"/>
  <c r="R27" i="1"/>
  <c r="Q26" i="1"/>
  <c r="Q23" i="1" s="1"/>
  <c r="R26" i="1"/>
  <c r="R23" i="1" s="1"/>
  <c r="I27" i="1"/>
  <c r="I26" i="1" s="1"/>
  <c r="I23" i="1" s="1"/>
  <c r="I9" i="1" s="1"/>
  <c r="S27" i="1"/>
  <c r="S26" i="1" s="1"/>
  <c r="S23" i="1" s="1"/>
  <c r="S10" i="1"/>
  <c r="F57" i="1"/>
  <c r="H57" i="1"/>
  <c r="E57" i="1"/>
  <c r="G58" i="1"/>
  <c r="G59" i="1"/>
  <c r="G60" i="1"/>
  <c r="G61" i="1"/>
  <c r="V61" i="1" s="1"/>
  <c r="G56" i="1"/>
  <c r="G57" i="1" l="1"/>
  <c r="V57" i="1"/>
  <c r="R62" i="1"/>
  <c r="P62" i="1"/>
  <c r="Q9" i="1"/>
  <c r="Q62" i="1"/>
  <c r="Q63" i="1" s="1"/>
  <c r="S39" i="1"/>
  <c r="S62" i="1" s="1"/>
  <c r="R63" i="1"/>
  <c r="I63" i="1"/>
  <c r="U39" i="1"/>
  <c r="U62" i="1" s="1"/>
  <c r="R9" i="1"/>
  <c r="S9" i="1"/>
  <c r="P27" i="1"/>
  <c r="P26" i="1" s="1"/>
  <c r="P23" i="1" s="1"/>
  <c r="P9" i="1" s="1"/>
  <c r="T27" i="1"/>
  <c r="T26" i="1" s="1"/>
  <c r="T23" i="1" s="1"/>
  <c r="U27" i="1"/>
  <c r="U26" i="1" s="1"/>
  <c r="U23" i="1" s="1"/>
  <c r="H27" i="1"/>
  <c r="H26" i="1" s="1"/>
  <c r="H23" i="1" s="1"/>
  <c r="H10" i="1"/>
  <c r="T10" i="1"/>
  <c r="U10" i="1"/>
  <c r="G16" i="1"/>
  <c r="U63" i="1" l="1"/>
  <c r="S63" i="1"/>
  <c r="P63" i="1"/>
  <c r="U9" i="1"/>
  <c r="W56" i="1"/>
  <c r="W58" i="1"/>
  <c r="W59" i="1"/>
  <c r="W60" i="1"/>
  <c r="W61" i="1"/>
  <c r="W36" i="1"/>
  <c r="W37" i="1"/>
  <c r="W38" i="1"/>
  <c r="W16" i="1"/>
  <c r="G34" i="1"/>
  <c r="V34" i="1" s="1"/>
  <c r="V33" i="1" s="1"/>
  <c r="C33" i="1"/>
  <c r="W34" i="1" l="1"/>
  <c r="E45" i="1"/>
  <c r="E51" i="1"/>
  <c r="D57" i="1"/>
  <c r="G30" i="1" l="1"/>
  <c r="C57" i="1"/>
  <c r="W30" i="1" l="1"/>
  <c r="H9" i="1"/>
  <c r="T9" i="1"/>
  <c r="X27" i="1"/>
  <c r="X26" i="1" s="1"/>
  <c r="X23" i="1" s="1"/>
  <c r="D27" i="1"/>
  <c r="D26" i="1" s="1"/>
  <c r="E27" i="1"/>
  <c r="E26" i="1" s="1"/>
  <c r="E23" i="1" s="1"/>
  <c r="E9" i="1" s="1"/>
  <c r="F27" i="1"/>
  <c r="F26" i="1" s="1"/>
  <c r="F23" i="1" s="1"/>
  <c r="F9" i="1" s="1"/>
  <c r="C27" i="1"/>
  <c r="C26" i="1" s="1"/>
  <c r="G11" i="1"/>
  <c r="G12" i="1"/>
  <c r="G13" i="1"/>
  <c r="G14" i="1"/>
  <c r="G15" i="1"/>
  <c r="G17" i="1"/>
  <c r="G18" i="1"/>
  <c r="G19" i="1"/>
  <c r="G20" i="1"/>
  <c r="G21" i="1"/>
  <c r="G22" i="1"/>
  <c r="G24" i="1"/>
  <c r="G25" i="1"/>
  <c r="G28" i="1"/>
  <c r="G29" i="1"/>
  <c r="G32" i="1"/>
  <c r="W22" i="1" l="1"/>
  <c r="W28" i="1"/>
  <c r="W21" i="1"/>
  <c r="W17" i="1"/>
  <c r="W12" i="1"/>
  <c r="W25" i="1"/>
  <c r="W20" i="1"/>
  <c r="W15" i="1"/>
  <c r="G10" i="1"/>
  <c r="W11" i="1"/>
  <c r="W31" i="1"/>
  <c r="W24" i="1"/>
  <c r="W19" i="1"/>
  <c r="W14" i="1"/>
  <c r="W29" i="1"/>
  <c r="W18" i="1"/>
  <c r="W13" i="1"/>
  <c r="W32" i="1"/>
  <c r="D23" i="1"/>
  <c r="D9" i="1" s="1"/>
  <c r="G27" i="1"/>
  <c r="G26" i="1" s="1"/>
  <c r="G23" i="1" s="1"/>
  <c r="C23" i="1"/>
  <c r="G9" i="1" l="1"/>
  <c r="C9" i="1"/>
  <c r="C63" i="1"/>
  <c r="W27" i="1"/>
  <c r="W26" i="1" s="1"/>
  <c r="W23" i="1" s="1"/>
  <c r="V23" i="1"/>
  <c r="V9" i="1" s="1"/>
  <c r="W10" i="1"/>
  <c r="D33" i="1"/>
  <c r="E33" i="1"/>
  <c r="F33" i="1"/>
  <c r="D45" i="1"/>
  <c r="W9" i="1" l="1"/>
  <c r="W57" i="1"/>
  <c r="G55" i="1"/>
  <c r="G54" i="1"/>
  <c r="G53" i="1"/>
  <c r="G52" i="1"/>
  <c r="V52" i="1" s="1"/>
  <c r="V51" i="1" s="1"/>
  <c r="H51" i="1"/>
  <c r="F51" i="1"/>
  <c r="D51" i="1"/>
  <c r="C51" i="1"/>
  <c r="G50" i="1"/>
  <c r="G49" i="1"/>
  <c r="G48" i="1"/>
  <c r="G47" i="1"/>
  <c r="G46" i="1"/>
  <c r="F45" i="1"/>
  <c r="G44" i="1"/>
  <c r="G43" i="1"/>
  <c r="V43" i="1" s="1"/>
  <c r="G42" i="1"/>
  <c r="F41" i="1"/>
  <c r="E41" i="1"/>
  <c r="E39" i="1" s="1"/>
  <c r="E62" i="1" s="1"/>
  <c r="D41" i="1"/>
  <c r="D39" i="1" s="1"/>
  <c r="G40" i="1"/>
  <c r="W35" i="1"/>
  <c r="H33" i="1"/>
  <c r="H62" i="1" s="1"/>
  <c r="H63" i="1" s="1"/>
  <c r="E63" i="1" l="1"/>
  <c r="W42" i="1"/>
  <c r="W47" i="1"/>
  <c r="W55" i="1"/>
  <c r="W40" i="1"/>
  <c r="W43" i="1"/>
  <c r="W41" i="1" s="1"/>
  <c r="W48" i="1"/>
  <c r="W52" i="1"/>
  <c r="H39" i="1"/>
  <c r="W44" i="1"/>
  <c r="W49" i="1"/>
  <c r="W53" i="1"/>
  <c r="D62" i="1"/>
  <c r="D81" i="1" s="1"/>
  <c r="T39" i="1"/>
  <c r="T62" i="1" s="1"/>
  <c r="W46" i="1"/>
  <c r="W50" i="1"/>
  <c r="W45" i="1" s="1"/>
  <c r="W54" i="1"/>
  <c r="W33" i="1"/>
  <c r="G41" i="1"/>
  <c r="V41" i="1" s="1"/>
  <c r="F39" i="1"/>
  <c r="G45" i="1"/>
  <c r="G33" i="1"/>
  <c r="G51" i="1"/>
  <c r="F62" i="1" l="1"/>
  <c r="F63" i="1" s="1"/>
  <c r="T63" i="1"/>
  <c r="D63" i="1"/>
  <c r="V39" i="1"/>
  <c r="V62" i="1" s="1"/>
  <c r="V63" i="1" s="1"/>
  <c r="W39" i="1"/>
  <c r="W51" i="1"/>
  <c r="G39" i="1"/>
  <c r="G62" i="1" s="1"/>
  <c r="W62" i="1" l="1"/>
  <c r="W64" i="1" s="1"/>
  <c r="G63" i="1"/>
  <c r="W63" i="1" l="1"/>
</calcChain>
</file>

<file path=xl/sharedStrings.xml><?xml version="1.0" encoding="utf-8"?>
<sst xmlns="http://schemas.openxmlformats.org/spreadsheetml/2006/main" count="144" uniqueCount="142">
  <si>
    <t>тыс. рублей</t>
  </si>
  <si>
    <t>ПОКАЗАТЕЛИ</t>
  </si>
  <si>
    <t>Текущий финансовый год</t>
  </si>
  <si>
    <t>в том числе</t>
  </si>
  <si>
    <t>Раздел I. Социально-значимые расходы</t>
  </si>
  <si>
    <t>Общий объём фонда оплаты труда и взносы по обязательному социальному страхованию на выплаты по оплате труда работников и иные выплаты работникам, в т.ч.</t>
  </si>
  <si>
    <t>государственных (муниципальных) органов</t>
  </si>
  <si>
    <t>работников автономных и бюджетных учреждений</t>
  </si>
  <si>
    <t>Стипендии</t>
  </si>
  <si>
    <t>Социальные выплаты гражданам, в т.ч.</t>
  </si>
  <si>
    <t>Раздел II. Первоочередные расходы</t>
  </si>
  <si>
    <t xml:space="preserve">Расходы на первоочередные нужды, из них:                   </t>
  </si>
  <si>
    <t>Иные выплаты</t>
  </si>
  <si>
    <t>Иные закупки товаров, работ и услуг для обеспечения государственных(муниципальных) нужд (за исключением закупки товаров, работ, услуг в целях капитального ремонта государственного (муниципального) имущества)</t>
  </si>
  <si>
    <t>Публичные нормативные выплаты гражданам несоциального характера</t>
  </si>
  <si>
    <t>Расходы на прочие нужды, из них:</t>
  </si>
  <si>
    <t>Субсидии бюджетным и автономным учреждениям за исключением расходов на фонд оплаты труда и взносы по обязательному социальному страхованию на выплаты по оплате труда работников и иные выплаты работникам учреждений</t>
  </si>
  <si>
    <t>Субсидии некоммерческим организациям (за исключением государственных (муниципальных) учреждений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</si>
  <si>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</si>
  <si>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</si>
  <si>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</si>
  <si>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Раздел III. Расходы</t>
  </si>
  <si>
    <t>Капитальные вложения в объекты недвижимого имущества государственной (муниципальной) собственности</t>
  </si>
  <si>
    <t>Закупка товаров, работ, услуг в целях капитального ремонта государственного (муниципального) имущества</t>
  </si>
  <si>
    <t>Премии и гранты</t>
  </si>
  <si>
    <t>Резервные средства</t>
  </si>
  <si>
    <t>Другие расходы (за искл. групп 1, 2 и 3.1)</t>
  </si>
  <si>
    <t>ИТОГО РАСХОДОВ</t>
  </si>
  <si>
    <t>ВР 111, 119, 121, 129 + СубКОСГУ 241.11.00 и 241.13.00</t>
  </si>
  <si>
    <t>ВР 121, 129</t>
  </si>
  <si>
    <t>СубКОСГУ 241.11.00 и 241.13.00</t>
  </si>
  <si>
    <t>ВР 340</t>
  </si>
  <si>
    <t>ВР 310+320 (вся детализация)</t>
  </si>
  <si>
    <t>ВР 112, 113, 122, 123</t>
  </si>
  <si>
    <t>ВР 241, 242, 244, 245, 246, 247</t>
  </si>
  <si>
    <t>ВР 700 (вся детализация)</t>
  </si>
  <si>
    <t>ВР 330</t>
  </si>
  <si>
    <t>ВР 810 (вся детализация)</t>
  </si>
  <si>
    <t>ВР 830 (вся детализация)</t>
  </si>
  <si>
    <t>ВР 850 (вся детализация)</t>
  </si>
  <si>
    <t>ВР 870</t>
  </si>
  <si>
    <t>ВР 230, 360, 500, 860 ,880</t>
  </si>
  <si>
    <t>ВР 510, 520, 530, 540</t>
  </si>
  <si>
    <t>Выборка</t>
  </si>
  <si>
    <t>Увеличение (+) &gt;0</t>
  </si>
  <si>
    <t>Уменьшение (-) &lt;0</t>
  </si>
  <si>
    <t>Всего поправок между уточнениями</t>
  </si>
  <si>
    <t>Собственные (разница)</t>
  </si>
  <si>
    <t>ДОХОДЫ БЮДЖЕТА</t>
  </si>
  <si>
    <t>ИТОГО ДОХОДОВ</t>
  </si>
  <si>
    <t>НАЛОГОВЫЕ И НЕНАЛОГОВЫЕ ДОХОДЫ</t>
  </si>
  <si>
    <t>Налог на доходы физических лиц</t>
  </si>
  <si>
    <t>Акцизы</t>
  </si>
  <si>
    <t>Упрощенная система налогообложения</t>
  </si>
  <si>
    <t>Налог на вмененный доход</t>
  </si>
  <si>
    <t>Единый сельскохозяйственный налог</t>
  </si>
  <si>
    <t>Налог на имущество физических лиц</t>
  </si>
  <si>
    <t>Налог на имущество организаций</t>
  </si>
  <si>
    <t>Земельный налог</t>
  </si>
  <si>
    <t>Прочие налоговые доходы</t>
  </si>
  <si>
    <t>Неналоговые доходы</t>
  </si>
  <si>
    <t>БЕЗВОЗМЕЗДНЫЕ ПОСТУПЛЕНИЯ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</si>
  <si>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</si>
  <si>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Безвозмездные поступления от других бюджетов бюджетной системы Российской Федерации</t>
  </si>
  <si>
    <t>Дотации, в т.ч.</t>
  </si>
  <si>
    <t>Субсидии</t>
  </si>
  <si>
    <t>Субвенции</t>
  </si>
  <si>
    <t>Иные межбюджетные трансферты</t>
  </si>
  <si>
    <t>7=5+6</t>
  </si>
  <si>
    <t>Примечание (краткое обоснование изменений)</t>
  </si>
  <si>
    <t>Итого расходов без учёта безвозмездных поступлений</t>
  </si>
  <si>
    <t>Профицит (+)/дефицит (-)</t>
  </si>
  <si>
    <t>ИТОГО ИСТОЧНИКОВ ФИНАНСИРОВАНИЯ ДЕФИЦИТА</t>
  </si>
  <si>
    <t>Бюджетные кредиты, полученные от других бюджетов</t>
  </si>
  <si>
    <t xml:space="preserve"> - получение бюджетных кредитов</t>
  </si>
  <si>
    <t xml:space="preserve"> - погашение бюджетных кредитов</t>
  </si>
  <si>
    <t xml:space="preserve"> - получение казначейских кредитов</t>
  </si>
  <si>
    <t xml:space="preserve"> - погашение казначейских кредитов</t>
  </si>
  <si>
    <t>Кредиты, полученные от кредитных организаций</t>
  </si>
  <si>
    <t xml:space="preserve"> - получение кредитов от кредитных организаций</t>
  </si>
  <si>
    <t xml:space="preserve"> - погашение кредитов от кредитных организаций</t>
  </si>
  <si>
    <t>Прочие источники финансирования дефицита бюджета</t>
  </si>
  <si>
    <t>Изменение остатков средств бюджетов</t>
  </si>
  <si>
    <t>Остатки средств бюджетов всего, в том числе:</t>
  </si>
  <si>
    <t>остатки целевых средств</t>
  </si>
  <si>
    <t>остатки нецелевых средств</t>
  </si>
  <si>
    <t>СПРАВОЧНО</t>
  </si>
  <si>
    <t xml:space="preserve">Численность населения (чел.) </t>
  </si>
  <si>
    <t>Уровень дефицита бюджета за исключением остатков и акций к налоговым и неналоговым доходам, %</t>
  </si>
  <si>
    <t>Уровень дефицита бюджета к налоговым и неналоговым доходам с учетом Бюджетного кодекса Российской Федерации , %</t>
  </si>
  <si>
    <t>Уровень дефицита бюджета к налоговым и неналоговым доходам, %</t>
  </si>
  <si>
    <t>дотация на выравнивание</t>
  </si>
  <si>
    <t>дотация на сбалансированность</t>
  </si>
  <si>
    <t>в т.ч межбюджетные трансферты местным бюджетам</t>
  </si>
  <si>
    <t>Патенты</t>
  </si>
  <si>
    <t>Госпошлина</t>
  </si>
  <si>
    <t>Расходы на обслуживание муниципального долга</t>
  </si>
  <si>
    <t>ВР 610, 620 (детализация по СубКОСГУ) без СубКОСГУ 241.11.00 и 241.13.00</t>
  </si>
  <si>
    <t>ВР 630 (детализация по направлениям субсидий)</t>
  </si>
  <si>
    <t>ВР 243 (детализация по объектам)</t>
  </si>
  <si>
    <t>ВР 400 (детализация по объектам)</t>
  </si>
  <si>
    <t>Объем муниципального долга от объёма доходов без учёта безвозмездных поступлений, %</t>
  </si>
  <si>
    <t>в том числе: муниципальный долг  в части  рыночных заимствований</t>
  </si>
  <si>
    <t>объем муниципального долга в части рыночных заимствований от объёма доходов без учёта безвозмездных поступлений, %</t>
  </si>
  <si>
    <t>ВР 510</t>
  </si>
  <si>
    <t>ВР 530</t>
  </si>
  <si>
    <t>ВР 520</t>
  </si>
  <si>
    <t>ВР 540</t>
  </si>
  <si>
    <t>дотации</t>
  </si>
  <si>
    <t>субсидии</t>
  </si>
  <si>
    <t>субвенции</t>
  </si>
  <si>
    <t>иные межбюджетные трансферты</t>
  </si>
  <si>
    <t>ВР 350 (детализация по направлениям)</t>
  </si>
  <si>
    <t>_________________________________</t>
  </si>
  <si>
    <t>Начальник финансового органа</t>
  </si>
  <si>
    <t>Исполнитель</t>
  </si>
  <si>
    <t>Изменения, предусмотренные проектом Решения</t>
  </si>
  <si>
    <t>Первоначальный план (реквизиты)</t>
  </si>
  <si>
    <t>Уточненный бюджет (последнее уточнение) (реквизиты)</t>
  </si>
  <si>
    <t>Бюджетные ассигнования с учетом проекта Решения</t>
  </si>
  <si>
    <t xml:space="preserve">Муниципальный долг </t>
  </si>
  <si>
    <t>ТИП СРЕДСТВ 50.00.00 (софин. Из местного бюджета) (вся детализация)</t>
  </si>
  <si>
    <t>12=7-8-9-10-11</t>
  </si>
  <si>
    <t>Сводная таблица изменений в бюджет муниципального района (города) Республики Тыва</t>
  </si>
  <si>
    <t>Поступления в бюджеты сельских поселений (перечисления из бюджетов сельских поселений) по урегулированию расчетов между бюджетами бюджетной системы Российской Федерации по распределенным доходам</t>
  </si>
  <si>
    <t>13=3+7</t>
  </si>
  <si>
    <t xml:space="preserve"> ТИП СРЕДСТВ 102001 (вся детализация)</t>
  </si>
  <si>
    <t xml:space="preserve"> ТИП СРЕДСТВ 201045 (вся детализация)</t>
  </si>
  <si>
    <t xml:space="preserve"> ТИП СРЕДСТВ 401045 (вся детализация)</t>
  </si>
  <si>
    <t xml:space="preserve"> ТИП СРЕДСТВ 302001(вся детализация)</t>
  </si>
  <si>
    <t xml:space="preserve"> ТИП СРЕДСТВ 302002 (вся детализация)</t>
  </si>
  <si>
    <t>ДФ РзПр 0409 ТИП СРЕДСТВ 102002 (вся детализация)</t>
  </si>
  <si>
    <t>за счет РБ ТИП СРЕДСТВ 301018 (вся детализация)</t>
  </si>
  <si>
    <t>Переходящий остаток дор фонд</t>
  </si>
  <si>
    <t xml:space="preserve"> ТИП СРЕДСТВ 202012 (вся детализация)</t>
  </si>
  <si>
    <t xml:space="preserve"> ТИП СРЕДСТВ 202003 (вся детализация)</t>
  </si>
  <si>
    <t xml:space="preserve"> ТИП СРЕДСТВ 302005 (вся детализация)</t>
  </si>
  <si>
    <t xml:space="preserve"> ТИП СРЕДСТВ 201062 (вся детализация)</t>
  </si>
  <si>
    <t xml:space="preserve"> ТИП СРЕДСТВ 201167 (вся детализация)</t>
  </si>
  <si>
    <t xml:space="preserve"> ТИП СРЕДСТВ 301020 (вся детализация)</t>
  </si>
  <si>
    <t>Пер остаток СД на заработную плату работникам бюджетной системы в сумме 2667,6т.р.</t>
  </si>
  <si>
    <t>На покрытие члениских взносов АСМО-180тр., ПСД строительство общественной бани на 30 мест-405,8тр, обеспечение спец техники, приобретение ассенизаторской автомашины-700т.р., приобретение крематора для сжигания падших животных, органических, медицинских и производственных отходов-378т.р., проведение культ-массовых мероприятий-620т.р.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</si>
</sst>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#,##0.00_ ;[Red]\-#,##0.00\ "/>
    <numFmt numFmtId="165" formatCode="#,##0.0_ ;[Red]\-#,##0.0\ "/>
    <numFmt numFmtId="166" formatCode="#,##0.0;[Red]\-#,##0.0;0.0"/>
    <numFmt numFmtId="167" formatCode="#,##0_ ;\-#,##0\ "/>
    <numFmt numFmtId="168" formatCode="#,##0_ ;[Red]\-#,##0\ "/>
    <numFmt numFmtId="169" formatCode="_(* #,##0.00_);_(* \(#,##0.00\);_(* &quot;-&quot;??_);_(@_)"/>
  </numFmts>
  <fonts count="11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9"/>
      <name val="Times New Roman"/>
      <family val="1"/>
      <charset val="204"/>
    </font>
    <font>
      <sz val="19"/>
      <name val="Times New Roman"/>
      <family val="1"/>
      <charset val="204"/>
    </font>
    <font>
      <sz val="10"/>
      <name val="Arial"/>
      <family val="2"/>
      <charset val="204"/>
    </font>
    <font>
      <i/>
      <sz val="19"/>
      <name val="Times New Roman"/>
      <family val="1"/>
      <charset val="204"/>
    </font>
    <font>
      <b/>
      <i/>
      <sz val="19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i/>
      <sz val="20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NumberFormat="1" applyFont="1" applyFill="1" applyBorder="1" applyAlignment="1" applyProtection="1">
      <alignment vertical="center" wrapText="1"/>
      <protection locked="0"/>
    </xf>
    <xf numFmtId="165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NumberFormat="1" applyFont="1" applyFill="1" applyBorder="1" applyAlignment="1" applyProtection="1">
      <alignment horizontal="center" wrapText="1"/>
      <protection locked="0"/>
    </xf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left" vertical="center" wrapText="1"/>
      <protection locked="0"/>
    </xf>
    <xf numFmtId="3" fontId="3" fillId="0" borderId="1" xfId="0" applyNumberFormat="1" applyFont="1" applyBorder="1" applyAlignment="1" applyProtection="1">
      <alignment horizontal="left" vertical="center" wrapText="1"/>
      <protection locked="0"/>
    </xf>
    <xf numFmtId="3" fontId="5" fillId="0" borderId="1" xfId="0" applyNumberFormat="1" applyFont="1" applyBorder="1" applyAlignment="1" applyProtection="1">
      <alignment horizontal="left" vertical="center" wrapText="1"/>
      <protection locked="0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Border="1" applyAlignment="1" applyProtection="1">
      <alignment horizontal="left" vertical="center" wrapText="1"/>
      <protection locked="0"/>
    </xf>
    <xf numFmtId="3" fontId="8" fillId="0" borderId="1" xfId="0" applyNumberFormat="1" applyFont="1" applyBorder="1" applyAlignment="1" applyProtection="1">
      <alignment horizontal="left" vertical="center" wrapText="1"/>
      <protection locked="0"/>
    </xf>
    <xf numFmtId="3" fontId="7" fillId="4" borderId="1" xfId="0" applyNumberFormat="1" applyFont="1" applyFill="1" applyBorder="1" applyAlignment="1" applyProtection="1">
      <alignment horizontal="left" vertical="center" wrapText="1"/>
      <protection locked="0"/>
    </xf>
    <xf numFmtId="3" fontId="2" fillId="4" borderId="7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/>
    <xf numFmtId="3" fontId="9" fillId="0" borderId="1" xfId="0" applyNumberFormat="1" applyFont="1" applyFill="1" applyBorder="1" applyAlignment="1" applyProtection="1">
      <alignment horizontal="left" vertical="center" wrapText="1"/>
      <protection locked="0"/>
    </xf>
    <xf numFmtId="3" fontId="8" fillId="0" borderId="1" xfId="0" applyNumberFormat="1" applyFont="1" applyFill="1" applyBorder="1" applyAlignment="1" applyProtection="1">
      <alignment horizontal="left" vertical="center" wrapText="1"/>
      <protection locked="0"/>
    </xf>
    <xf numFmtId="3" fontId="6" fillId="4" borderId="1" xfId="0" applyNumberFormat="1" applyFont="1" applyFill="1" applyBorder="1" applyAlignment="1" applyProtection="1">
      <alignment horizontal="left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4" borderId="1" xfId="1" applyNumberFormat="1" applyFont="1" applyFill="1" applyBorder="1" applyAlignment="1" applyProtection="1">
      <alignment horizontal="center" vertical="center"/>
      <protection hidden="1"/>
    </xf>
    <xf numFmtId="168" fontId="2" fillId="4" borderId="1" xfId="1" applyNumberFormat="1" applyFont="1" applyFill="1" applyBorder="1" applyAlignment="1" applyProtection="1">
      <alignment horizontal="center" vertical="center"/>
      <protection hidden="1"/>
    </xf>
    <xf numFmtId="167" fontId="3" fillId="3" borderId="1" xfId="1" applyNumberFormat="1" applyFont="1" applyFill="1" applyBorder="1" applyAlignment="1" applyProtection="1">
      <alignment horizontal="center" vertical="center"/>
      <protection hidden="1"/>
    </xf>
    <xf numFmtId="168" fontId="3" fillId="3" borderId="1" xfId="1" applyNumberFormat="1" applyFont="1" applyFill="1" applyBorder="1" applyAlignment="1" applyProtection="1">
      <alignment horizontal="center" vertical="center"/>
      <protection hidden="1"/>
    </xf>
    <xf numFmtId="167" fontId="5" fillId="3" borderId="1" xfId="1" applyNumberFormat="1" applyFont="1" applyFill="1" applyBorder="1" applyAlignment="1" applyProtection="1">
      <alignment horizontal="center" vertical="center"/>
      <protection hidden="1"/>
    </xf>
    <xf numFmtId="168" fontId="5" fillId="3" borderId="1" xfId="1" applyNumberFormat="1" applyFont="1" applyFill="1" applyBorder="1" applyAlignment="1" applyProtection="1">
      <alignment horizontal="center" vertical="center"/>
      <protection hidden="1"/>
    </xf>
    <xf numFmtId="167" fontId="2" fillId="3" borderId="1" xfId="1" applyNumberFormat="1" applyFont="1" applyFill="1" applyBorder="1" applyAlignment="1" applyProtection="1">
      <alignment horizontal="center" vertical="center"/>
      <protection hidden="1"/>
    </xf>
    <xf numFmtId="168" fontId="2" fillId="3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3" fillId="0" borderId="0" xfId="0" applyFont="1" applyFill="1"/>
    <xf numFmtId="0" fontId="3" fillId="0" borderId="1" xfId="0" applyFont="1" applyFill="1" applyBorder="1"/>
    <xf numFmtId="0" fontId="3" fillId="0" borderId="1" xfId="0" applyFont="1" applyBorder="1"/>
    <xf numFmtId="0" fontId="3" fillId="4" borderId="1" xfId="0" applyFont="1" applyFill="1" applyBorder="1"/>
    <xf numFmtId="164" fontId="3" fillId="0" borderId="0" xfId="0" applyNumberFormat="1" applyFont="1"/>
    <xf numFmtId="0" fontId="5" fillId="0" borderId="1" xfId="0" applyFont="1" applyBorder="1"/>
    <xf numFmtId="0" fontId="5" fillId="0" borderId="0" xfId="0" applyFont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 applyProtection="1">
      <alignment horizontal="right" vertical="center" wrapText="1"/>
      <protection locked="0"/>
    </xf>
    <xf numFmtId="3" fontId="5" fillId="0" borderId="1" xfId="0" applyNumberFormat="1" applyFont="1" applyBorder="1" applyAlignment="1" applyProtection="1">
      <alignment horizontal="right" vertical="center" wrapText="1"/>
      <protection locked="0"/>
    </xf>
    <xf numFmtId="1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/>
    </xf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7" fontId="6" fillId="3" borderId="1" xfId="1" applyNumberFormat="1" applyFont="1" applyFill="1" applyBorder="1" applyAlignment="1" applyProtection="1">
      <alignment horizontal="center" vertical="center"/>
      <protection hidden="1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/>
    <xf numFmtId="3" fontId="3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1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7" fillId="4" borderId="1" xfId="0" applyNumberFormat="1" applyFont="1" applyFill="1" applyBorder="1" applyAlignment="1" applyProtection="1">
      <alignment horizontal="left" vertical="center" wrapText="1"/>
      <protection locked="0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7" xfId="0" applyNumberFormat="1" applyFont="1" applyFill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Финансовый 2" xfId="4"/>
    <cellStyle name="Финансовый 5" xfId="5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4"/>
  <sheetViews>
    <sheetView tabSelected="1" view="pageBreakPreview" topLeftCell="E1" zoomScale="39" zoomScaleNormal="100" zoomScaleSheetLayoutView="39" workbookViewId="0">
      <pane ySplit="7" topLeftCell="A8" activePane="bottomLeft" state="frozen"/>
      <selection pane="bottomLeft" activeCell="X59" sqref="X59"/>
    </sheetView>
  </sheetViews>
  <sheetFormatPr defaultColWidth="9.140625" defaultRowHeight="24" x14ac:dyDescent="0.35"/>
  <cols>
    <col min="1" max="1" width="136.7109375" style="19" customWidth="1"/>
    <col min="2" max="2" width="65" style="19" customWidth="1"/>
    <col min="3" max="20" width="20.7109375" style="19" customWidth="1"/>
    <col min="21" max="21" width="24.42578125" style="19" customWidth="1"/>
    <col min="22" max="22" width="24.28515625" style="19" customWidth="1"/>
    <col min="23" max="23" width="22.85546875" style="19" customWidth="1"/>
    <col min="24" max="24" width="51.85546875" style="19" customWidth="1"/>
    <col min="25" max="16384" width="9.140625" style="19"/>
  </cols>
  <sheetData>
    <row r="1" spans="1:24" s="32" customFormat="1" x14ac:dyDescent="0.2">
      <c r="A1" s="60" t="s">
        <v>123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x14ac:dyDescent="0.35">
      <c r="A2" s="1"/>
      <c r="B2" s="1"/>
      <c r="C2" s="2"/>
      <c r="D2" s="3"/>
      <c r="E2" s="4"/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X2" s="5" t="s">
        <v>0</v>
      </c>
    </row>
    <row r="3" spans="1:24" ht="48.75" customHeight="1" x14ac:dyDescent="0.35">
      <c r="A3" s="65" t="s">
        <v>1</v>
      </c>
      <c r="B3" s="65" t="s">
        <v>43</v>
      </c>
      <c r="C3" s="62" t="s">
        <v>2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59" t="s">
        <v>69</v>
      </c>
    </row>
    <row r="4" spans="1:24" ht="48.75" customHeight="1" x14ac:dyDescent="0.35">
      <c r="A4" s="66"/>
      <c r="B4" s="66"/>
      <c r="C4" s="63" t="s">
        <v>117</v>
      </c>
      <c r="D4" s="63" t="s">
        <v>118</v>
      </c>
      <c r="E4" s="67" t="s">
        <v>116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9"/>
      <c r="W4" s="63" t="s">
        <v>119</v>
      </c>
      <c r="X4" s="59"/>
    </row>
    <row r="5" spans="1:24" ht="43.5" customHeight="1" x14ac:dyDescent="0.35">
      <c r="A5" s="66"/>
      <c r="B5" s="66"/>
      <c r="C5" s="63"/>
      <c r="D5" s="63"/>
      <c r="E5" s="64" t="s">
        <v>44</v>
      </c>
      <c r="F5" s="64" t="s">
        <v>45</v>
      </c>
      <c r="G5" s="64" t="s">
        <v>46</v>
      </c>
      <c r="H5" s="67" t="s">
        <v>3</v>
      </c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9"/>
      <c r="W5" s="63"/>
      <c r="X5" s="59"/>
    </row>
    <row r="6" spans="1:24" ht="204" customHeight="1" x14ac:dyDescent="0.35">
      <c r="A6" s="70"/>
      <c r="B6" s="66"/>
      <c r="C6" s="63"/>
      <c r="D6" s="63"/>
      <c r="E6" s="64"/>
      <c r="F6" s="64"/>
      <c r="G6" s="64"/>
      <c r="H6" s="50" t="s">
        <v>127</v>
      </c>
      <c r="I6" s="50" t="s">
        <v>128</v>
      </c>
      <c r="J6" s="54" t="s">
        <v>134</v>
      </c>
      <c r="K6" s="54" t="s">
        <v>135</v>
      </c>
      <c r="L6" s="54" t="s">
        <v>136</v>
      </c>
      <c r="M6" s="58" t="s">
        <v>137</v>
      </c>
      <c r="N6" s="58" t="s">
        <v>138</v>
      </c>
      <c r="O6" s="58" t="s">
        <v>139</v>
      </c>
      <c r="P6" s="44" t="s">
        <v>132</v>
      </c>
      <c r="Q6" s="50" t="s">
        <v>129</v>
      </c>
      <c r="R6" s="50" t="s">
        <v>130</v>
      </c>
      <c r="S6" s="50" t="s">
        <v>131</v>
      </c>
      <c r="T6" s="7" t="s">
        <v>126</v>
      </c>
      <c r="U6" s="44" t="s">
        <v>121</v>
      </c>
      <c r="V6" s="7" t="s">
        <v>47</v>
      </c>
      <c r="W6" s="63"/>
      <c r="X6" s="59"/>
    </row>
    <row r="7" spans="1:24" ht="52.5" customHeight="1" x14ac:dyDescent="0.3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 t="s">
        <v>68</v>
      </c>
      <c r="H7" s="6">
        <v>8</v>
      </c>
      <c r="I7" s="49"/>
      <c r="J7" s="53"/>
      <c r="K7" s="53"/>
      <c r="L7" s="53"/>
      <c r="M7" s="53"/>
      <c r="N7" s="53"/>
      <c r="O7" s="53"/>
      <c r="P7" s="46">
        <v>9</v>
      </c>
      <c r="Q7" s="49"/>
      <c r="R7" s="49"/>
      <c r="S7" s="49"/>
      <c r="T7" s="46">
        <v>10</v>
      </c>
      <c r="U7" s="46">
        <v>11</v>
      </c>
      <c r="V7" s="6" t="s">
        <v>122</v>
      </c>
      <c r="W7" s="6" t="s">
        <v>125</v>
      </c>
      <c r="X7" s="47">
        <v>14</v>
      </c>
    </row>
    <row r="8" spans="1:24" s="33" customFormat="1" ht="25.5" x14ac:dyDescent="0.35">
      <c r="A8" s="15" t="s">
        <v>48</v>
      </c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s="33" customFormat="1" ht="25.5" x14ac:dyDescent="0.35">
      <c r="A9" s="13" t="s">
        <v>49</v>
      </c>
      <c r="B9" s="12"/>
      <c r="C9" s="52">
        <f t="shared" ref="C9:V9" si="0">C10+C23</f>
        <v>200421.40000000002</v>
      </c>
      <c r="D9" s="23">
        <f t="shared" si="0"/>
        <v>205138.80000000002</v>
      </c>
      <c r="E9" s="23">
        <f t="shared" si="0"/>
        <v>5688.6</v>
      </c>
      <c r="F9" s="23">
        <f t="shared" si="0"/>
        <v>-971.1</v>
      </c>
      <c r="G9" s="23">
        <f t="shared" si="0"/>
        <v>4717.5</v>
      </c>
      <c r="H9" s="23">
        <f>H10+H23</f>
        <v>-971.07530999999994</v>
      </c>
      <c r="I9" s="23">
        <f t="shared" ref="I9:R9" si="1">I10+I23</f>
        <v>0</v>
      </c>
      <c r="J9" s="23">
        <f t="shared" si="1"/>
        <v>-0.8</v>
      </c>
      <c r="K9" s="23">
        <f t="shared" si="1"/>
        <v>467.28500000000003</v>
      </c>
      <c r="L9" s="23">
        <f t="shared" si="1"/>
        <v>-533.95699999999999</v>
      </c>
      <c r="M9" s="23">
        <f t="shared" si="1"/>
        <v>874.25</v>
      </c>
      <c r="N9" s="23">
        <f t="shared" si="1"/>
        <v>-0.04</v>
      </c>
      <c r="O9" s="23">
        <f t="shared" si="1"/>
        <v>69.84</v>
      </c>
      <c r="P9" s="23">
        <f t="shared" si="1"/>
        <v>33</v>
      </c>
      <c r="Q9" s="23">
        <f t="shared" si="1"/>
        <v>0</v>
      </c>
      <c r="R9" s="23">
        <f t="shared" si="1"/>
        <v>0</v>
      </c>
      <c r="S9" s="23">
        <f t="shared" ref="S9:U9" si="2">S10+S23</f>
        <v>0</v>
      </c>
      <c r="T9" s="23">
        <f t="shared" si="2"/>
        <v>4779</v>
      </c>
      <c r="U9" s="23">
        <f t="shared" si="2"/>
        <v>0</v>
      </c>
      <c r="V9" s="23">
        <f>V10+V23</f>
        <v>-2.6900000000722457E-3</v>
      </c>
      <c r="W9" s="23">
        <f>W10+W23</f>
        <v>205138.90000000002</v>
      </c>
      <c r="X9" s="34"/>
    </row>
    <row r="10" spans="1:24" s="33" customFormat="1" ht="25.5" x14ac:dyDescent="0.35">
      <c r="A10" s="13" t="s">
        <v>50</v>
      </c>
      <c r="B10" s="12"/>
      <c r="C10" s="11">
        <f>C11+C12+C13+C14+C15+C16+C18+C20+C22+C21</f>
        <v>34050</v>
      </c>
      <c r="D10" s="11">
        <f t="shared" ref="D10:F10" si="3">D11+D12+D13+D14+D15+D16+D18+D20+D22+D21</f>
        <v>38829</v>
      </c>
      <c r="E10" s="11">
        <f t="shared" si="3"/>
        <v>4779</v>
      </c>
      <c r="F10" s="11">
        <f t="shared" si="3"/>
        <v>0</v>
      </c>
      <c r="G10" s="11">
        <f t="shared" ref="G10:U10" si="4">G11+G12+G13+G14+G15+G16+G18+G20+G22</f>
        <v>4779</v>
      </c>
      <c r="H10" s="11">
        <f t="shared" si="4"/>
        <v>0</v>
      </c>
      <c r="I10" s="11">
        <f t="shared" si="4"/>
        <v>0</v>
      </c>
      <c r="J10" s="11">
        <f t="shared" si="4"/>
        <v>0</v>
      </c>
      <c r="K10" s="11">
        <f t="shared" si="4"/>
        <v>0</v>
      </c>
      <c r="L10" s="11">
        <f t="shared" si="4"/>
        <v>0</v>
      </c>
      <c r="M10" s="11">
        <f t="shared" si="4"/>
        <v>0</v>
      </c>
      <c r="N10" s="11">
        <f t="shared" si="4"/>
        <v>0</v>
      </c>
      <c r="O10" s="11">
        <f t="shared" si="4"/>
        <v>0</v>
      </c>
      <c r="P10" s="11">
        <f t="shared" si="4"/>
        <v>0</v>
      </c>
      <c r="Q10" s="11">
        <f t="shared" si="4"/>
        <v>0</v>
      </c>
      <c r="R10" s="11">
        <f t="shared" si="4"/>
        <v>0</v>
      </c>
      <c r="S10" s="11">
        <f t="shared" si="4"/>
        <v>0</v>
      </c>
      <c r="T10" s="11">
        <f t="shared" si="4"/>
        <v>4779</v>
      </c>
      <c r="U10" s="11">
        <f t="shared" si="4"/>
        <v>0</v>
      </c>
      <c r="V10" s="11">
        <f>G10-H10-I10-J10-K10-L10-M10-P10-Q10-R10-S10-T10-U10-N10-O10</f>
        <v>0</v>
      </c>
      <c r="W10" s="11">
        <f>C10+G10</f>
        <v>38829</v>
      </c>
      <c r="X10" s="34"/>
    </row>
    <row r="11" spans="1:24" s="33" customFormat="1" ht="26.25" x14ac:dyDescent="0.35">
      <c r="A11" s="14" t="s">
        <v>51</v>
      </c>
      <c r="B11" s="12"/>
      <c r="C11" s="11">
        <v>23328</v>
      </c>
      <c r="D11" s="11">
        <f>23328+4779</f>
        <v>28107</v>
      </c>
      <c r="E11" s="11">
        <v>4779</v>
      </c>
      <c r="F11" s="11"/>
      <c r="G11" s="11">
        <f t="shared" ref="G11:G32" si="5">E11+F11</f>
        <v>4779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>
        <v>4779</v>
      </c>
      <c r="U11" s="11"/>
      <c r="V11" s="11">
        <f>G11-H11-I11-J11-K11-L11-M11-P11-Q11-R11-S11-T11-U11-N11-O11</f>
        <v>0</v>
      </c>
      <c r="W11" s="11">
        <f t="shared" ref="W11:W25" si="6">C11+G11</f>
        <v>28107</v>
      </c>
      <c r="X11" s="34"/>
    </row>
    <row r="12" spans="1:24" s="33" customFormat="1" ht="26.25" x14ac:dyDescent="0.35">
      <c r="A12" s="14" t="s">
        <v>52</v>
      </c>
      <c r="B12" s="12"/>
      <c r="C12" s="11">
        <v>8793</v>
      </c>
      <c r="D12" s="11">
        <v>8793</v>
      </c>
      <c r="E12" s="11"/>
      <c r="F12" s="11"/>
      <c r="G12" s="11">
        <f t="shared" si="5"/>
        <v>0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>
        <f t="shared" ref="V12:V67" si="7">G12-H12-I12-J12-K12-L12-M12-P12-Q12-R12-S12-T12-U12-N12-O12</f>
        <v>0</v>
      </c>
      <c r="W12" s="11">
        <f t="shared" si="6"/>
        <v>8793</v>
      </c>
      <c r="X12" s="34"/>
    </row>
    <row r="13" spans="1:24" ht="26.25" x14ac:dyDescent="0.35">
      <c r="A13" s="14" t="s">
        <v>53</v>
      </c>
      <c r="B13" s="12"/>
      <c r="C13" s="11">
        <v>1078</v>
      </c>
      <c r="D13" s="11">
        <v>1078</v>
      </c>
      <c r="E13" s="11"/>
      <c r="F13" s="11"/>
      <c r="G13" s="11">
        <f t="shared" si="5"/>
        <v>0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>
        <f t="shared" si="7"/>
        <v>0</v>
      </c>
      <c r="W13" s="11">
        <f t="shared" si="6"/>
        <v>1078</v>
      </c>
      <c r="X13" s="35"/>
    </row>
    <row r="14" spans="1:24" ht="26.25" x14ac:dyDescent="0.35">
      <c r="A14" s="14" t="s">
        <v>54</v>
      </c>
      <c r="B14" s="12"/>
      <c r="C14" s="11">
        <v>0</v>
      </c>
      <c r="D14" s="11">
        <v>0</v>
      </c>
      <c r="E14" s="11"/>
      <c r="F14" s="11"/>
      <c r="G14" s="11">
        <f t="shared" si="5"/>
        <v>0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>
        <f t="shared" si="7"/>
        <v>0</v>
      </c>
      <c r="W14" s="11">
        <f t="shared" si="6"/>
        <v>0</v>
      </c>
      <c r="X14" s="35"/>
    </row>
    <row r="15" spans="1:24" ht="26.25" x14ac:dyDescent="0.35">
      <c r="A15" s="14" t="s">
        <v>55</v>
      </c>
      <c r="B15" s="12"/>
      <c r="C15" s="11">
        <v>11</v>
      </c>
      <c r="D15" s="11">
        <v>11</v>
      </c>
      <c r="E15" s="11"/>
      <c r="F15" s="11"/>
      <c r="G15" s="11">
        <f t="shared" si="5"/>
        <v>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>
        <f t="shared" si="7"/>
        <v>0</v>
      </c>
      <c r="W15" s="11">
        <f t="shared" si="6"/>
        <v>11</v>
      </c>
      <c r="X15" s="35"/>
    </row>
    <row r="16" spans="1:24" ht="26.25" x14ac:dyDescent="0.35">
      <c r="A16" s="14" t="s">
        <v>94</v>
      </c>
      <c r="B16" s="12"/>
      <c r="C16" s="11">
        <v>75</v>
      </c>
      <c r="D16" s="11">
        <v>75</v>
      </c>
      <c r="E16" s="11"/>
      <c r="F16" s="11"/>
      <c r="G16" s="11">
        <f t="shared" si="5"/>
        <v>0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>
        <f t="shared" si="7"/>
        <v>0</v>
      </c>
      <c r="W16" s="11">
        <f t="shared" si="6"/>
        <v>75</v>
      </c>
      <c r="X16" s="35"/>
    </row>
    <row r="17" spans="1:24" ht="26.25" x14ac:dyDescent="0.35">
      <c r="A17" s="14" t="s">
        <v>56</v>
      </c>
      <c r="B17" s="12"/>
      <c r="C17" s="11"/>
      <c r="D17" s="11"/>
      <c r="E17" s="11"/>
      <c r="F17" s="11"/>
      <c r="G17" s="11">
        <f t="shared" si="5"/>
        <v>0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>
        <f t="shared" si="7"/>
        <v>0</v>
      </c>
      <c r="W17" s="11">
        <f t="shared" si="6"/>
        <v>0</v>
      </c>
      <c r="X17" s="35"/>
    </row>
    <row r="18" spans="1:24" ht="26.25" x14ac:dyDescent="0.35">
      <c r="A18" s="14" t="s">
        <v>57</v>
      </c>
      <c r="B18" s="12"/>
      <c r="C18" s="11">
        <v>329</v>
      </c>
      <c r="D18" s="11">
        <v>329</v>
      </c>
      <c r="E18" s="11"/>
      <c r="F18" s="11"/>
      <c r="G18" s="11">
        <f t="shared" si="5"/>
        <v>0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>
        <f t="shared" si="7"/>
        <v>0</v>
      </c>
      <c r="W18" s="11">
        <f t="shared" si="6"/>
        <v>329</v>
      </c>
      <c r="X18" s="35"/>
    </row>
    <row r="19" spans="1:24" ht="26.25" x14ac:dyDescent="0.35">
      <c r="A19" s="14" t="s">
        <v>58</v>
      </c>
      <c r="B19" s="12"/>
      <c r="C19" s="11"/>
      <c r="D19" s="11"/>
      <c r="E19" s="11"/>
      <c r="F19" s="11"/>
      <c r="G19" s="11">
        <f t="shared" si="5"/>
        <v>0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>
        <f t="shared" si="7"/>
        <v>0</v>
      </c>
      <c r="W19" s="11">
        <f t="shared" si="6"/>
        <v>0</v>
      </c>
      <c r="X19" s="35"/>
    </row>
    <row r="20" spans="1:24" ht="26.25" x14ac:dyDescent="0.35">
      <c r="A20" s="14" t="s">
        <v>95</v>
      </c>
      <c r="B20" s="12"/>
      <c r="C20" s="11">
        <v>190</v>
      </c>
      <c r="D20" s="11">
        <v>190</v>
      </c>
      <c r="E20" s="11"/>
      <c r="F20" s="11"/>
      <c r="G20" s="11">
        <f t="shared" si="5"/>
        <v>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>
        <f t="shared" si="7"/>
        <v>0</v>
      </c>
      <c r="W20" s="11">
        <f t="shared" si="6"/>
        <v>190</v>
      </c>
      <c r="X20" s="35"/>
    </row>
    <row r="21" spans="1:24" ht="26.25" x14ac:dyDescent="0.35">
      <c r="A21" s="14" t="s">
        <v>59</v>
      </c>
      <c r="B21" s="12"/>
      <c r="C21" s="11">
        <v>246</v>
      </c>
      <c r="D21" s="11">
        <v>246</v>
      </c>
      <c r="E21" s="11"/>
      <c r="F21" s="11"/>
      <c r="G21" s="11">
        <f t="shared" si="5"/>
        <v>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>
        <f t="shared" si="7"/>
        <v>0</v>
      </c>
      <c r="W21" s="11">
        <f t="shared" si="6"/>
        <v>246</v>
      </c>
      <c r="X21" s="35"/>
    </row>
    <row r="22" spans="1:24" ht="26.25" x14ac:dyDescent="0.35">
      <c r="A22" s="14" t="s">
        <v>60</v>
      </c>
      <c r="B22" s="12"/>
      <c r="C22" s="11">
        <v>0</v>
      </c>
      <c r="D22" s="11">
        <v>0</v>
      </c>
      <c r="E22" s="11"/>
      <c r="F22" s="11"/>
      <c r="G22" s="11">
        <f t="shared" si="5"/>
        <v>0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>
        <f t="shared" si="7"/>
        <v>0</v>
      </c>
      <c r="W22" s="11">
        <f t="shared" si="6"/>
        <v>0</v>
      </c>
      <c r="X22" s="35"/>
    </row>
    <row r="23" spans="1:24" ht="25.5" x14ac:dyDescent="0.35">
      <c r="A23" s="13" t="s">
        <v>61</v>
      </c>
      <c r="B23" s="12"/>
      <c r="C23" s="23">
        <f>C24+C25+C26</f>
        <v>166371.40000000002</v>
      </c>
      <c r="D23" s="23">
        <f>D24+D25+D26</f>
        <v>166309.80000000002</v>
      </c>
      <c r="E23" s="23">
        <f t="shared" ref="E23:X23" si="8">E24+E25+E26</f>
        <v>909.6</v>
      </c>
      <c r="F23" s="23">
        <f t="shared" si="8"/>
        <v>-971.1</v>
      </c>
      <c r="G23" s="23">
        <f t="shared" si="8"/>
        <v>-61.5</v>
      </c>
      <c r="H23" s="23">
        <f>H24+H25+H26</f>
        <v>-971.07530999999994</v>
      </c>
      <c r="I23" s="23">
        <f t="shared" ref="I23:U23" si="9">I24+I25+I26</f>
        <v>0</v>
      </c>
      <c r="J23" s="23">
        <f t="shared" si="9"/>
        <v>-0.8</v>
      </c>
      <c r="K23" s="23">
        <f t="shared" si="9"/>
        <v>467.28500000000003</v>
      </c>
      <c r="L23" s="23">
        <f t="shared" si="9"/>
        <v>-533.95699999999999</v>
      </c>
      <c r="M23" s="23">
        <f t="shared" si="9"/>
        <v>874.25</v>
      </c>
      <c r="N23" s="23">
        <f t="shared" si="9"/>
        <v>-0.04</v>
      </c>
      <c r="O23" s="23">
        <f t="shared" si="9"/>
        <v>69.84</v>
      </c>
      <c r="P23" s="23">
        <f t="shared" si="9"/>
        <v>33</v>
      </c>
      <c r="Q23" s="23">
        <f t="shared" si="9"/>
        <v>0</v>
      </c>
      <c r="R23" s="23">
        <f t="shared" si="9"/>
        <v>0</v>
      </c>
      <c r="S23" s="23">
        <f t="shared" si="9"/>
        <v>0</v>
      </c>
      <c r="T23" s="23">
        <f t="shared" si="9"/>
        <v>0</v>
      </c>
      <c r="U23" s="23">
        <f t="shared" si="9"/>
        <v>0</v>
      </c>
      <c r="V23" s="23">
        <f t="shared" si="8"/>
        <v>-2.6900000000722457E-3</v>
      </c>
      <c r="W23" s="23">
        <f t="shared" si="8"/>
        <v>166309.90000000002</v>
      </c>
      <c r="X23" s="23">
        <f t="shared" si="8"/>
        <v>0</v>
      </c>
    </row>
    <row r="24" spans="1:24" ht="105" x14ac:dyDescent="0.35">
      <c r="A24" s="14" t="s">
        <v>62</v>
      </c>
      <c r="B24" s="12"/>
      <c r="C24" s="11"/>
      <c r="D24" s="11"/>
      <c r="E24" s="11"/>
      <c r="F24" s="11"/>
      <c r="G24" s="11">
        <f t="shared" si="5"/>
        <v>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>
        <f t="shared" si="7"/>
        <v>0</v>
      </c>
      <c r="W24" s="11">
        <f t="shared" si="6"/>
        <v>0</v>
      </c>
      <c r="X24" s="35"/>
    </row>
    <row r="25" spans="1:24" ht="69.75" customHeight="1" x14ac:dyDescent="0.35">
      <c r="A25" s="48" t="s">
        <v>124</v>
      </c>
      <c r="B25" s="12"/>
      <c r="C25" s="11">
        <v>0</v>
      </c>
      <c r="D25" s="11">
        <v>0</v>
      </c>
      <c r="E25" s="11"/>
      <c r="F25" s="11"/>
      <c r="G25" s="11">
        <f t="shared" si="5"/>
        <v>0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>
        <f t="shared" si="7"/>
        <v>0</v>
      </c>
      <c r="W25" s="11">
        <f t="shared" si="6"/>
        <v>0</v>
      </c>
      <c r="X25" s="35"/>
    </row>
    <row r="26" spans="1:24" ht="52.5" x14ac:dyDescent="0.35">
      <c r="A26" s="14" t="s">
        <v>63</v>
      </c>
      <c r="B26" s="12"/>
      <c r="C26" s="11">
        <f>C27+C30+C31+C32</f>
        <v>166371.40000000002</v>
      </c>
      <c r="D26" s="11">
        <f t="shared" ref="D26:G26" si="10">D27+D30+D31+D32</f>
        <v>166309.80000000002</v>
      </c>
      <c r="E26" s="11">
        <f t="shared" si="10"/>
        <v>909.6</v>
      </c>
      <c r="F26" s="11">
        <f t="shared" si="10"/>
        <v>-971.1</v>
      </c>
      <c r="G26" s="11">
        <f t="shared" si="10"/>
        <v>-61.5</v>
      </c>
      <c r="H26" s="11">
        <f>H27+H30+H31+H32</f>
        <v>-971.07530999999994</v>
      </c>
      <c r="I26" s="11">
        <f>I27+I30+I31+I32</f>
        <v>0</v>
      </c>
      <c r="J26" s="11">
        <f>J27+J30+J31+J32</f>
        <v>-0.8</v>
      </c>
      <c r="K26" s="11">
        <f t="shared" ref="K26:M26" si="11">K27+K30+K31+K32</f>
        <v>467.28500000000003</v>
      </c>
      <c r="L26" s="11">
        <f t="shared" si="11"/>
        <v>-533.95699999999999</v>
      </c>
      <c r="M26" s="11">
        <f t="shared" si="11"/>
        <v>874.25</v>
      </c>
      <c r="N26" s="11">
        <f t="shared" ref="N26" si="12">N27+N30+N31+N32</f>
        <v>-0.04</v>
      </c>
      <c r="O26" s="11">
        <f t="shared" ref="O26" si="13">O27+O30+O31+O32</f>
        <v>69.84</v>
      </c>
      <c r="P26" s="11">
        <f t="shared" ref="P26:U26" si="14">P27+P30+P31+P32</f>
        <v>33</v>
      </c>
      <c r="Q26" s="11">
        <f t="shared" si="14"/>
        <v>0</v>
      </c>
      <c r="R26" s="11">
        <f t="shared" si="14"/>
        <v>0</v>
      </c>
      <c r="S26" s="11">
        <f t="shared" si="14"/>
        <v>0</v>
      </c>
      <c r="T26" s="11">
        <f t="shared" si="14"/>
        <v>0</v>
      </c>
      <c r="U26" s="11">
        <f t="shared" si="14"/>
        <v>0</v>
      </c>
      <c r="V26" s="11">
        <f t="shared" si="7"/>
        <v>-2.6900000000722457E-3</v>
      </c>
      <c r="W26" s="11">
        <f t="shared" ref="V26:W26" si="15">W27+W30+W31+W32</f>
        <v>166309.90000000002</v>
      </c>
      <c r="X26" s="11">
        <f t="shared" ref="X26" si="16">X27+X30+X31+X32</f>
        <v>0</v>
      </c>
    </row>
    <row r="27" spans="1:24" ht="26.25" x14ac:dyDescent="0.35">
      <c r="A27" s="14" t="s">
        <v>64</v>
      </c>
      <c r="B27" s="12"/>
      <c r="C27" s="11">
        <f>C28+C29</f>
        <v>30852</v>
      </c>
      <c r="D27" s="11">
        <f t="shared" ref="D27:G27" si="17">D28+D29</f>
        <v>30852</v>
      </c>
      <c r="E27" s="11">
        <f t="shared" si="17"/>
        <v>0</v>
      </c>
      <c r="F27" s="11">
        <f t="shared" si="17"/>
        <v>0</v>
      </c>
      <c r="G27" s="11">
        <f t="shared" si="17"/>
        <v>0</v>
      </c>
      <c r="H27" s="11">
        <f>H28+H29</f>
        <v>0</v>
      </c>
      <c r="I27" s="11">
        <f>I28+I29</f>
        <v>0</v>
      </c>
      <c r="J27" s="11">
        <f>J28+J29</f>
        <v>0</v>
      </c>
      <c r="K27" s="11">
        <f t="shared" ref="K27:M27" si="18">K28+K29</f>
        <v>0</v>
      </c>
      <c r="L27" s="11">
        <f t="shared" si="18"/>
        <v>0</v>
      </c>
      <c r="M27" s="11">
        <f t="shared" si="18"/>
        <v>0</v>
      </c>
      <c r="N27" s="11">
        <f t="shared" ref="N27" si="19">N28+N29</f>
        <v>0</v>
      </c>
      <c r="O27" s="11">
        <f t="shared" ref="O27" si="20">O28+O29</f>
        <v>0</v>
      </c>
      <c r="P27" s="11">
        <f t="shared" ref="P27:U27" si="21">P28+P29</f>
        <v>0</v>
      </c>
      <c r="Q27" s="11">
        <f t="shared" si="21"/>
        <v>0</v>
      </c>
      <c r="R27" s="11">
        <f t="shared" si="21"/>
        <v>0</v>
      </c>
      <c r="S27" s="11">
        <f t="shared" si="21"/>
        <v>0</v>
      </c>
      <c r="T27" s="11">
        <f t="shared" si="21"/>
        <v>0</v>
      </c>
      <c r="U27" s="11">
        <f t="shared" si="21"/>
        <v>0</v>
      </c>
      <c r="V27" s="11">
        <f t="shared" si="7"/>
        <v>0</v>
      </c>
      <c r="W27" s="11">
        <f t="shared" ref="V27:W27" si="22">W28+W29</f>
        <v>30852</v>
      </c>
      <c r="X27" s="11">
        <f t="shared" ref="X27" si="23">X28+X29</f>
        <v>0</v>
      </c>
    </row>
    <row r="28" spans="1:24" ht="26.25" x14ac:dyDescent="0.35">
      <c r="A28" s="42" t="s">
        <v>91</v>
      </c>
      <c r="B28" s="12"/>
      <c r="C28" s="11">
        <v>30773</v>
      </c>
      <c r="D28" s="11">
        <v>30773</v>
      </c>
      <c r="E28" s="11"/>
      <c r="F28" s="11"/>
      <c r="G28" s="11">
        <f t="shared" si="5"/>
        <v>0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>
        <f t="shared" si="7"/>
        <v>0</v>
      </c>
      <c r="W28" s="11">
        <f>C28+G28</f>
        <v>30773</v>
      </c>
      <c r="X28" s="35"/>
    </row>
    <row r="29" spans="1:24" ht="26.25" x14ac:dyDescent="0.35">
      <c r="A29" s="42" t="s">
        <v>92</v>
      </c>
      <c r="B29" s="12"/>
      <c r="C29" s="11">
        <v>79</v>
      </c>
      <c r="D29" s="11">
        <v>79</v>
      </c>
      <c r="E29" s="11"/>
      <c r="F29" s="11"/>
      <c r="G29" s="11">
        <f t="shared" si="5"/>
        <v>0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>
        <f t="shared" si="7"/>
        <v>0</v>
      </c>
      <c r="W29" s="11">
        <f t="shared" ref="W29:W38" si="24">C29+G29</f>
        <v>79</v>
      </c>
      <c r="X29" s="35"/>
    </row>
    <row r="30" spans="1:24" ht="26.25" x14ac:dyDescent="0.35">
      <c r="A30" s="14" t="s">
        <v>65</v>
      </c>
      <c r="B30" s="12"/>
      <c r="C30" s="11">
        <v>18532.2</v>
      </c>
      <c r="D30" s="11">
        <v>17561</v>
      </c>
      <c r="E30" s="11"/>
      <c r="F30" s="11">
        <v>-971.1</v>
      </c>
      <c r="G30" s="11">
        <f>E30+F30</f>
        <v>-971.1</v>
      </c>
      <c r="H30" s="11">
        <v>-971.07530999999994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>
        <f t="shared" si="7"/>
        <v>-2.4690000000077816E-2</v>
      </c>
      <c r="W30" s="11">
        <f t="shared" si="24"/>
        <v>17561.100000000002</v>
      </c>
      <c r="X30" s="35"/>
    </row>
    <row r="31" spans="1:24" ht="26.25" x14ac:dyDescent="0.35">
      <c r="A31" s="14" t="s">
        <v>66</v>
      </c>
      <c r="B31" s="12"/>
      <c r="C31" s="11">
        <v>112999</v>
      </c>
      <c r="D31" s="11">
        <v>113908.6</v>
      </c>
      <c r="E31" s="11">
        <v>909.6</v>
      </c>
      <c r="F31" s="11"/>
      <c r="G31" s="11">
        <f>E31+F31</f>
        <v>909.6</v>
      </c>
      <c r="H31" s="11"/>
      <c r="I31" s="11"/>
      <c r="J31" s="11">
        <v>-0.8</v>
      </c>
      <c r="K31" s="11">
        <v>467.28500000000003</v>
      </c>
      <c r="L31" s="11">
        <v>-533.95699999999999</v>
      </c>
      <c r="M31" s="11">
        <v>874.25</v>
      </c>
      <c r="N31" s="11">
        <v>-0.04</v>
      </c>
      <c r="O31" s="11">
        <v>69.84</v>
      </c>
      <c r="P31" s="11">
        <v>33</v>
      </c>
      <c r="Q31" s="11"/>
      <c r="R31" s="11"/>
      <c r="S31" s="11"/>
      <c r="T31" s="11"/>
      <c r="U31" s="11"/>
      <c r="V31" s="11">
        <f t="shared" si="7"/>
        <v>2.1999999999891884E-2</v>
      </c>
      <c r="W31" s="11">
        <f t="shared" si="24"/>
        <v>113908.6</v>
      </c>
      <c r="X31" s="35"/>
    </row>
    <row r="32" spans="1:24" ht="26.25" x14ac:dyDescent="0.35">
      <c r="A32" s="14" t="s">
        <v>67</v>
      </c>
      <c r="B32" s="12"/>
      <c r="C32" s="11">
        <v>3988.2</v>
      </c>
      <c r="D32" s="11">
        <v>3988.2</v>
      </c>
      <c r="E32" s="11"/>
      <c r="F32" s="11"/>
      <c r="G32" s="11">
        <f t="shared" si="5"/>
        <v>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>
        <f t="shared" si="7"/>
        <v>0</v>
      </c>
      <c r="W32" s="11">
        <f t="shared" si="24"/>
        <v>3988.2</v>
      </c>
      <c r="X32" s="35"/>
    </row>
    <row r="33" spans="1:35" s="37" customFormat="1" x14ac:dyDescent="0.35">
      <c r="A33" s="22" t="s">
        <v>4</v>
      </c>
      <c r="B33" s="22"/>
      <c r="C33" s="24">
        <f>+C34+C37+C38</f>
        <v>164063.478</v>
      </c>
      <c r="D33" s="24">
        <f>+D34+D37+D38</f>
        <v>166637.09520000001</v>
      </c>
      <c r="E33" s="24">
        <f t="shared" ref="E33:F33" si="25">+E34+E37+E38</f>
        <v>2667.6172000000001</v>
      </c>
      <c r="F33" s="24">
        <f t="shared" si="25"/>
        <v>-94</v>
      </c>
      <c r="G33" s="25">
        <f t="shared" ref="G33:V33" si="26">+G34+G37+G38</f>
        <v>2573.6172000000001</v>
      </c>
      <c r="H33" s="25">
        <f>+H34+H37+H38</f>
        <v>-971.07530999999994</v>
      </c>
      <c r="I33" s="25">
        <f t="shared" ref="I33:V33" si="27">+I34+I37+I38</f>
        <v>0</v>
      </c>
      <c r="J33" s="25">
        <f t="shared" si="27"/>
        <v>-0.8</v>
      </c>
      <c r="K33" s="25">
        <f t="shared" si="27"/>
        <v>467.28500000000003</v>
      </c>
      <c r="L33" s="25">
        <f t="shared" si="27"/>
        <v>-533.95699999999999</v>
      </c>
      <c r="M33" s="25">
        <f t="shared" si="27"/>
        <v>874.25</v>
      </c>
      <c r="N33" s="25">
        <f t="shared" si="27"/>
        <v>-0.04</v>
      </c>
      <c r="O33" s="25">
        <f t="shared" si="27"/>
        <v>69.84</v>
      </c>
      <c r="P33" s="25">
        <f t="shared" si="27"/>
        <v>0</v>
      </c>
      <c r="Q33" s="25">
        <f t="shared" si="27"/>
        <v>0</v>
      </c>
      <c r="R33" s="25">
        <f t="shared" si="27"/>
        <v>0</v>
      </c>
      <c r="S33" s="25">
        <f t="shared" si="27"/>
        <v>0</v>
      </c>
      <c r="T33" s="25">
        <f t="shared" si="27"/>
        <v>2667.6172000000001</v>
      </c>
      <c r="U33" s="25">
        <f t="shared" si="27"/>
        <v>0</v>
      </c>
      <c r="V33" s="25">
        <f t="shared" si="27"/>
        <v>0.49730999999992775</v>
      </c>
      <c r="W33" s="25">
        <f>+W34+W37+W38</f>
        <v>166637.09520000001</v>
      </c>
      <c r="X33" s="36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</row>
    <row r="34" spans="1:35" s="37" customFormat="1" ht="94.5" customHeight="1" x14ac:dyDescent="0.35">
      <c r="A34" s="9" t="s">
        <v>5</v>
      </c>
      <c r="B34" s="9" t="s">
        <v>28</v>
      </c>
      <c r="C34" s="26">
        <v>133690.39000000001</v>
      </c>
      <c r="D34" s="26">
        <f>133690.39+2667.6172</f>
        <v>136358.00720000002</v>
      </c>
      <c r="E34" s="27">
        <v>2667.6172000000001</v>
      </c>
      <c r="F34" s="27"/>
      <c r="G34" s="27">
        <f>E34+F34</f>
        <v>2667.6172000000001</v>
      </c>
      <c r="H34" s="27"/>
      <c r="I34" s="27"/>
      <c r="J34" s="27"/>
      <c r="K34" s="27"/>
      <c r="L34" s="27"/>
      <c r="M34" s="27"/>
      <c r="N34" s="27"/>
      <c r="O34" s="27"/>
      <c r="P34" s="27"/>
      <c r="Q34" s="11"/>
      <c r="R34" s="11"/>
      <c r="S34" s="27"/>
      <c r="T34" s="27">
        <v>2667.6172000000001</v>
      </c>
      <c r="U34" s="27"/>
      <c r="V34" s="11">
        <f t="shared" si="7"/>
        <v>0</v>
      </c>
      <c r="W34" s="11">
        <f t="shared" si="24"/>
        <v>136358.00720000002</v>
      </c>
      <c r="X34" s="57" t="s">
        <v>140</v>
      </c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</row>
    <row r="35" spans="1:35" s="37" customFormat="1" x14ac:dyDescent="0.35">
      <c r="A35" s="9" t="s">
        <v>6</v>
      </c>
      <c r="B35" s="9" t="s">
        <v>29</v>
      </c>
      <c r="C35" s="26">
        <v>22651.041000000001</v>
      </c>
      <c r="D35" s="26">
        <v>22651.041000000001</v>
      </c>
      <c r="E35" s="27"/>
      <c r="F35" s="27"/>
      <c r="G35" s="27">
        <f t="shared" ref="G35:G38" si="28">E35+F35</f>
        <v>0</v>
      </c>
      <c r="H35" s="27"/>
      <c r="I35" s="27"/>
      <c r="J35" s="27"/>
      <c r="K35" s="27"/>
      <c r="L35" s="27"/>
      <c r="M35" s="27"/>
      <c r="N35" s="27"/>
      <c r="O35" s="27"/>
      <c r="P35" s="27"/>
      <c r="Q35" s="11"/>
      <c r="R35" s="11"/>
      <c r="S35" s="27"/>
      <c r="T35" s="27"/>
      <c r="U35" s="27"/>
      <c r="V35" s="11">
        <f t="shared" si="7"/>
        <v>0</v>
      </c>
      <c r="W35" s="11">
        <f t="shared" si="24"/>
        <v>22651.041000000001</v>
      </c>
      <c r="X35" s="35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</row>
    <row r="36" spans="1:35" s="37" customFormat="1" x14ac:dyDescent="0.35">
      <c r="A36" s="9" t="s">
        <v>7</v>
      </c>
      <c r="B36" s="9" t="s">
        <v>30</v>
      </c>
      <c r="C36" s="26">
        <v>99633.713000000003</v>
      </c>
      <c r="D36" s="26">
        <v>99633.713000000003</v>
      </c>
      <c r="E36" s="27"/>
      <c r="F36" s="27"/>
      <c r="G36" s="27">
        <f t="shared" si="28"/>
        <v>0</v>
      </c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11">
        <f t="shared" si="7"/>
        <v>0</v>
      </c>
      <c r="W36" s="11">
        <f t="shared" si="24"/>
        <v>99633.713000000003</v>
      </c>
      <c r="X36" s="35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</row>
    <row r="37" spans="1:35" s="37" customFormat="1" x14ac:dyDescent="0.35">
      <c r="A37" s="9" t="s">
        <v>8</v>
      </c>
      <c r="B37" s="9" t="s">
        <v>31</v>
      </c>
      <c r="C37" s="26"/>
      <c r="D37" s="26"/>
      <c r="E37" s="27"/>
      <c r="F37" s="27"/>
      <c r="G37" s="27">
        <f t="shared" si="28"/>
        <v>0</v>
      </c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11">
        <f t="shared" si="7"/>
        <v>0</v>
      </c>
      <c r="W37" s="11">
        <f t="shared" si="24"/>
        <v>0</v>
      </c>
      <c r="X37" s="35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</row>
    <row r="38" spans="1:35" s="37" customFormat="1" x14ac:dyDescent="0.35">
      <c r="A38" s="9" t="s">
        <v>9</v>
      </c>
      <c r="B38" s="9" t="s">
        <v>32</v>
      </c>
      <c r="C38" s="26">
        <v>30373.088</v>
      </c>
      <c r="D38" s="26">
        <f>30373.088-94</f>
        <v>30279.088</v>
      </c>
      <c r="E38" s="27"/>
      <c r="F38" s="27">
        <v>-94</v>
      </c>
      <c r="G38" s="27">
        <f t="shared" si="28"/>
        <v>-94</v>
      </c>
      <c r="H38" s="11">
        <v>-971.07530999999994</v>
      </c>
      <c r="I38" s="27"/>
      <c r="J38" s="11">
        <v>-0.8</v>
      </c>
      <c r="K38" s="11">
        <v>467.28500000000003</v>
      </c>
      <c r="L38" s="11">
        <v>-533.95699999999999</v>
      </c>
      <c r="M38" s="11">
        <v>874.25</v>
      </c>
      <c r="N38" s="11">
        <v>-0.04</v>
      </c>
      <c r="O38" s="11">
        <v>69.84</v>
      </c>
      <c r="P38" s="27"/>
      <c r="Q38" s="27"/>
      <c r="R38" s="27"/>
      <c r="S38" s="27"/>
      <c r="T38" s="27"/>
      <c r="U38" s="27"/>
      <c r="V38" s="11">
        <f t="shared" si="7"/>
        <v>0.49730999999992775</v>
      </c>
      <c r="W38" s="11">
        <f t="shared" si="24"/>
        <v>30279.088</v>
      </c>
      <c r="X38" s="35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</row>
    <row r="39" spans="1:35" s="37" customFormat="1" x14ac:dyDescent="0.35">
      <c r="A39" s="22" t="s">
        <v>10</v>
      </c>
      <c r="B39" s="22"/>
      <c r="C39" s="24">
        <f>C41+C45+C40</f>
        <v>36592.021999999997</v>
      </c>
      <c r="D39" s="24">
        <f>D41+D45+D40</f>
        <v>39409.021999999997</v>
      </c>
      <c r="E39" s="25">
        <f>E41+E45+E40</f>
        <v>2816.8</v>
      </c>
      <c r="F39" s="25">
        <f t="shared" ref="F39:G39" si="29">F41+F45+F40</f>
        <v>0</v>
      </c>
      <c r="G39" s="25">
        <f t="shared" si="29"/>
        <v>2816.8</v>
      </c>
      <c r="H39" s="25">
        <f>H41+H45+H40</f>
        <v>0</v>
      </c>
      <c r="I39" s="25">
        <f t="shared" ref="I39:U39" si="30">I41+I45+I40</f>
        <v>0</v>
      </c>
      <c r="J39" s="25">
        <f t="shared" si="30"/>
        <v>0</v>
      </c>
      <c r="K39" s="25">
        <f t="shared" si="30"/>
        <v>0</v>
      </c>
      <c r="L39" s="25">
        <f t="shared" si="30"/>
        <v>0</v>
      </c>
      <c r="M39" s="25">
        <f t="shared" si="30"/>
        <v>0</v>
      </c>
      <c r="N39" s="25">
        <f t="shared" si="30"/>
        <v>0</v>
      </c>
      <c r="O39" s="25">
        <f t="shared" si="30"/>
        <v>0</v>
      </c>
      <c r="P39" s="25">
        <f t="shared" si="30"/>
        <v>33</v>
      </c>
      <c r="Q39" s="25">
        <f t="shared" si="30"/>
        <v>0</v>
      </c>
      <c r="R39" s="25">
        <f t="shared" si="30"/>
        <v>0</v>
      </c>
      <c r="S39" s="25">
        <f t="shared" si="30"/>
        <v>0</v>
      </c>
      <c r="T39" s="25">
        <f t="shared" si="30"/>
        <v>2783.8</v>
      </c>
      <c r="U39" s="25">
        <f t="shared" si="30"/>
        <v>0</v>
      </c>
      <c r="V39" s="25">
        <f>V41+V45+V40</f>
        <v>0</v>
      </c>
      <c r="W39" s="25">
        <f t="shared" ref="W39" si="31">W41+W45+W40</f>
        <v>39408.822</v>
      </c>
      <c r="X39" s="36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</row>
    <row r="40" spans="1:35" s="37" customFormat="1" x14ac:dyDescent="0.35">
      <c r="A40" s="9" t="s">
        <v>96</v>
      </c>
      <c r="B40" s="9" t="s">
        <v>35</v>
      </c>
      <c r="C40" s="26"/>
      <c r="D40" s="27"/>
      <c r="E40" s="27"/>
      <c r="F40" s="27"/>
      <c r="G40" s="27">
        <f>E40+F40</f>
        <v>0</v>
      </c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11">
        <f t="shared" si="7"/>
        <v>0</v>
      </c>
      <c r="W40" s="11">
        <f t="shared" ref="W40" si="32">D40+G40</f>
        <v>0</v>
      </c>
      <c r="X40" s="35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</row>
    <row r="41" spans="1:35" s="39" customFormat="1" x14ac:dyDescent="0.35">
      <c r="A41" s="10" t="s">
        <v>11</v>
      </c>
      <c r="B41" s="10"/>
      <c r="C41" s="28">
        <f>+C42+C43+C44</f>
        <v>20545.03</v>
      </c>
      <c r="D41" s="28">
        <f>+D42+D43+D44</f>
        <v>23329.03</v>
      </c>
      <c r="E41" s="28">
        <f t="shared" ref="E41:W41" si="33">+E42+E43+E44</f>
        <v>2783.8</v>
      </c>
      <c r="F41" s="28">
        <f t="shared" si="33"/>
        <v>0</v>
      </c>
      <c r="G41" s="28">
        <f t="shared" si="33"/>
        <v>2783.8</v>
      </c>
      <c r="H41" s="28">
        <f>+H42+H43+H44</f>
        <v>0</v>
      </c>
      <c r="I41" s="28">
        <f t="shared" ref="I41:U41" si="34">+I42+I43+I44</f>
        <v>0</v>
      </c>
      <c r="J41" s="28">
        <f t="shared" si="34"/>
        <v>0</v>
      </c>
      <c r="K41" s="28">
        <f t="shared" si="34"/>
        <v>0</v>
      </c>
      <c r="L41" s="28">
        <f t="shared" si="34"/>
        <v>0</v>
      </c>
      <c r="M41" s="28">
        <f t="shared" si="34"/>
        <v>0</v>
      </c>
      <c r="N41" s="28">
        <f t="shared" si="34"/>
        <v>0</v>
      </c>
      <c r="O41" s="28">
        <f t="shared" si="34"/>
        <v>0</v>
      </c>
      <c r="P41" s="28">
        <f t="shared" si="34"/>
        <v>0</v>
      </c>
      <c r="Q41" s="28">
        <f t="shared" si="34"/>
        <v>0</v>
      </c>
      <c r="R41" s="28">
        <f t="shared" si="34"/>
        <v>0</v>
      </c>
      <c r="S41" s="28">
        <f t="shared" si="34"/>
        <v>0</v>
      </c>
      <c r="T41" s="28">
        <f t="shared" si="34"/>
        <v>2783.8</v>
      </c>
      <c r="U41" s="28">
        <f t="shared" si="34"/>
        <v>0</v>
      </c>
      <c r="V41" s="11">
        <f t="shared" si="7"/>
        <v>0</v>
      </c>
      <c r="W41" s="28">
        <f t="shared" si="33"/>
        <v>23328.829999999998</v>
      </c>
      <c r="X41" s="38"/>
    </row>
    <row r="42" spans="1:35" x14ac:dyDescent="0.35">
      <c r="A42" s="9" t="s">
        <v>12</v>
      </c>
      <c r="B42" s="9" t="s">
        <v>33</v>
      </c>
      <c r="C42" s="26">
        <v>128.786</v>
      </c>
      <c r="D42" s="26">
        <v>128.786</v>
      </c>
      <c r="E42" s="27"/>
      <c r="F42" s="27"/>
      <c r="G42" s="27">
        <f>E42+F42</f>
        <v>0</v>
      </c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11">
        <f t="shared" si="7"/>
        <v>0</v>
      </c>
      <c r="W42" s="11">
        <f t="shared" ref="W42:W61" si="35">C42+G42</f>
        <v>128.786</v>
      </c>
      <c r="X42" s="35"/>
    </row>
    <row r="43" spans="1:35" ht="339.75" customHeight="1" x14ac:dyDescent="0.35">
      <c r="A43" s="9" t="s">
        <v>13</v>
      </c>
      <c r="B43" s="9" t="s">
        <v>34</v>
      </c>
      <c r="C43" s="26">
        <f>21778.244-1362</f>
        <v>20416.243999999999</v>
      </c>
      <c r="D43" s="26">
        <f>21778.244-1362+2284+500</f>
        <v>23200.243999999999</v>
      </c>
      <c r="E43" s="27">
        <f>1983.8+300+500</f>
        <v>2783.8</v>
      </c>
      <c r="F43" s="27"/>
      <c r="G43" s="27">
        <f t="shared" ref="G43:G44" si="36">E43+F43</f>
        <v>2783.8</v>
      </c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>
        <f>405.8+700+378+620+180+500</f>
        <v>2783.8</v>
      </c>
      <c r="U43" s="27"/>
      <c r="V43" s="11">
        <f>G43-H43-I43-J43-K43-L43-M43-P43-Q43-R43-S43-T43-U43-N43-O43</f>
        <v>0</v>
      </c>
      <c r="W43" s="11">
        <f t="shared" si="35"/>
        <v>23200.043999999998</v>
      </c>
      <c r="X43" s="57" t="s">
        <v>141</v>
      </c>
    </row>
    <row r="44" spans="1:35" x14ac:dyDescent="0.35">
      <c r="A44" s="9" t="s">
        <v>14</v>
      </c>
      <c r="B44" s="9" t="s">
        <v>36</v>
      </c>
      <c r="C44" s="26"/>
      <c r="D44" s="27"/>
      <c r="E44" s="27"/>
      <c r="F44" s="27"/>
      <c r="G44" s="27">
        <f t="shared" si="36"/>
        <v>0</v>
      </c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11">
        <f t="shared" si="7"/>
        <v>0</v>
      </c>
      <c r="W44" s="11">
        <f t="shared" si="35"/>
        <v>0</v>
      </c>
      <c r="X44" s="35"/>
    </row>
    <row r="45" spans="1:35" s="39" customFormat="1" x14ac:dyDescent="0.35">
      <c r="A45" s="10" t="s">
        <v>15</v>
      </c>
      <c r="B45" s="10"/>
      <c r="C45" s="28">
        <f>+C46+C47+C48+C49+C50</f>
        <v>16046.992</v>
      </c>
      <c r="D45" s="28">
        <f t="shared" ref="D45" si="37">+D46+D47+D48+D49+D50</f>
        <v>16079.992</v>
      </c>
      <c r="E45" s="28">
        <f>+E46+E47+E48+E49+E50</f>
        <v>33</v>
      </c>
      <c r="F45" s="29">
        <f t="shared" ref="F45:G45" si="38">+F46+F47+F48+F49+F50</f>
        <v>0</v>
      </c>
      <c r="G45" s="29">
        <f t="shared" si="38"/>
        <v>33</v>
      </c>
      <c r="H45" s="29">
        <f>+H46+H47+H48+H49+H50</f>
        <v>0</v>
      </c>
      <c r="I45" s="29">
        <f t="shared" ref="I45:U45" si="39">+I46+I47+I48+I49+I50</f>
        <v>0</v>
      </c>
      <c r="J45" s="29">
        <f t="shared" si="39"/>
        <v>0</v>
      </c>
      <c r="K45" s="29">
        <f t="shared" si="39"/>
        <v>0</v>
      </c>
      <c r="L45" s="29">
        <f t="shared" si="39"/>
        <v>0</v>
      </c>
      <c r="M45" s="29">
        <f t="shared" si="39"/>
        <v>0</v>
      </c>
      <c r="N45" s="29">
        <f t="shared" si="39"/>
        <v>0</v>
      </c>
      <c r="O45" s="29">
        <f t="shared" si="39"/>
        <v>0</v>
      </c>
      <c r="P45" s="29">
        <f t="shared" si="39"/>
        <v>33</v>
      </c>
      <c r="Q45" s="29">
        <f t="shared" si="39"/>
        <v>0</v>
      </c>
      <c r="R45" s="29">
        <f t="shared" si="39"/>
        <v>0</v>
      </c>
      <c r="S45" s="29">
        <f t="shared" si="39"/>
        <v>0</v>
      </c>
      <c r="T45" s="29">
        <f t="shared" si="39"/>
        <v>0</v>
      </c>
      <c r="U45" s="29">
        <f t="shared" si="39"/>
        <v>0</v>
      </c>
      <c r="V45" s="11">
        <f t="shared" si="7"/>
        <v>0</v>
      </c>
      <c r="W45" s="29">
        <f>+W46+W47+W48+W49+W50</f>
        <v>16079.992</v>
      </c>
      <c r="X45" s="38"/>
    </row>
    <row r="46" spans="1:35" ht="72" x14ac:dyDescent="0.35">
      <c r="A46" s="9" t="s">
        <v>16</v>
      </c>
      <c r="B46" s="9" t="s">
        <v>97</v>
      </c>
      <c r="C46" s="26">
        <v>15660.27</v>
      </c>
      <c r="D46" s="26">
        <f>15660.27+33</f>
        <v>15693.27</v>
      </c>
      <c r="E46" s="27">
        <v>33</v>
      </c>
      <c r="F46" s="27"/>
      <c r="G46" s="27">
        <f>E46+F46</f>
        <v>33</v>
      </c>
      <c r="H46" s="27"/>
      <c r="I46" s="27"/>
      <c r="J46" s="27"/>
      <c r="K46" s="27"/>
      <c r="L46" s="27"/>
      <c r="M46" s="27"/>
      <c r="N46" s="27"/>
      <c r="O46" s="27"/>
      <c r="P46" s="27">
        <v>33</v>
      </c>
      <c r="Q46" s="27"/>
      <c r="R46" s="27"/>
      <c r="S46" s="27"/>
      <c r="T46" s="27"/>
      <c r="U46" s="27"/>
      <c r="V46" s="11">
        <f t="shared" si="7"/>
        <v>0</v>
      </c>
      <c r="W46" s="11">
        <f t="shared" si="35"/>
        <v>15693.27</v>
      </c>
      <c r="X46" s="35"/>
    </row>
    <row r="47" spans="1:35" ht="48" x14ac:dyDescent="0.35">
      <c r="A47" s="9" t="s">
        <v>17</v>
      </c>
      <c r="B47" s="9" t="s">
        <v>98</v>
      </c>
      <c r="C47" s="26"/>
      <c r="D47" s="27"/>
      <c r="E47" s="27"/>
      <c r="F47" s="27"/>
      <c r="G47" s="27">
        <f t="shared" ref="G47:G50" si="40">E47+F47</f>
        <v>0</v>
      </c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11">
        <f t="shared" si="7"/>
        <v>0</v>
      </c>
      <c r="W47" s="11">
        <f t="shared" si="35"/>
        <v>0</v>
      </c>
      <c r="X47" s="35"/>
    </row>
    <row r="48" spans="1:35" ht="62.25" customHeight="1" x14ac:dyDescent="0.35">
      <c r="A48" s="9" t="s">
        <v>18</v>
      </c>
      <c r="B48" s="9" t="s">
        <v>37</v>
      </c>
      <c r="C48" s="26"/>
      <c r="D48" s="27"/>
      <c r="E48" s="27"/>
      <c r="F48" s="27"/>
      <c r="G48" s="27">
        <f t="shared" si="40"/>
        <v>0</v>
      </c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11">
        <f t="shared" si="7"/>
        <v>0</v>
      </c>
      <c r="W48" s="11">
        <f t="shared" si="35"/>
        <v>0</v>
      </c>
      <c r="X48" s="35"/>
    </row>
    <row r="49" spans="1:24" x14ac:dyDescent="0.35">
      <c r="A49" s="9" t="s">
        <v>19</v>
      </c>
      <c r="B49" s="9" t="s">
        <v>38</v>
      </c>
      <c r="C49" s="26"/>
      <c r="D49" s="27"/>
      <c r="E49" s="27"/>
      <c r="F49" s="27"/>
      <c r="G49" s="27">
        <f t="shared" si="40"/>
        <v>0</v>
      </c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11">
        <f t="shared" si="7"/>
        <v>0</v>
      </c>
      <c r="W49" s="11">
        <f t="shared" si="35"/>
        <v>0</v>
      </c>
      <c r="X49" s="35"/>
    </row>
    <row r="50" spans="1:24" x14ac:dyDescent="0.35">
      <c r="A50" s="9" t="s">
        <v>20</v>
      </c>
      <c r="B50" s="9" t="s">
        <v>39</v>
      </c>
      <c r="C50" s="26">
        <v>386.72199999999998</v>
      </c>
      <c r="D50" s="26">
        <v>386.72199999999998</v>
      </c>
      <c r="E50" s="27"/>
      <c r="F50" s="27"/>
      <c r="G50" s="27">
        <f t="shared" si="40"/>
        <v>0</v>
      </c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11">
        <f t="shared" si="7"/>
        <v>0</v>
      </c>
      <c r="W50" s="11">
        <f t="shared" si="35"/>
        <v>386.72199999999998</v>
      </c>
      <c r="X50" s="35"/>
    </row>
    <row r="51" spans="1:24" x14ac:dyDescent="0.35">
      <c r="A51" s="22" t="s">
        <v>21</v>
      </c>
      <c r="B51" s="22"/>
      <c r="C51" s="24">
        <f>+C52+C53+C54+C55</f>
        <v>462.5</v>
      </c>
      <c r="D51" s="24">
        <f>+D52+D53+D54+D55</f>
        <v>5513.2</v>
      </c>
      <c r="E51" s="25">
        <f>+E52+E53+E54+E55</f>
        <v>2950.7</v>
      </c>
      <c r="F51" s="25">
        <f>+F52+F53+F54+F55</f>
        <v>0</v>
      </c>
      <c r="G51" s="25">
        <f t="shared" ref="G51" si="41">+G52+G53+G54+G55</f>
        <v>2950.7</v>
      </c>
      <c r="H51" s="25">
        <f>+H52+H53+H54+H55</f>
        <v>0</v>
      </c>
      <c r="I51" s="25">
        <f t="shared" ref="I51:V51" si="42">+I52+I53+I54+I55</f>
        <v>0</v>
      </c>
      <c r="J51" s="25">
        <f t="shared" si="42"/>
        <v>0</v>
      </c>
      <c r="K51" s="25">
        <f t="shared" si="42"/>
        <v>0</v>
      </c>
      <c r="L51" s="25">
        <f t="shared" si="42"/>
        <v>0</v>
      </c>
      <c r="M51" s="25">
        <f t="shared" si="42"/>
        <v>0</v>
      </c>
      <c r="N51" s="25">
        <f t="shared" si="42"/>
        <v>0</v>
      </c>
      <c r="O51" s="25">
        <f t="shared" si="42"/>
        <v>0</v>
      </c>
      <c r="P51" s="25">
        <f t="shared" si="42"/>
        <v>0</v>
      </c>
      <c r="Q51" s="25">
        <f t="shared" si="42"/>
        <v>0</v>
      </c>
      <c r="R51" s="25">
        <f t="shared" si="42"/>
        <v>0</v>
      </c>
      <c r="S51" s="25">
        <f t="shared" si="42"/>
        <v>2950.7</v>
      </c>
      <c r="T51" s="25">
        <f>+T52+T53+T54+T55</f>
        <v>0</v>
      </c>
      <c r="U51" s="25">
        <f t="shared" si="42"/>
        <v>0</v>
      </c>
      <c r="V51" s="25">
        <f t="shared" si="42"/>
        <v>0</v>
      </c>
      <c r="W51" s="25">
        <f>+W52+W53+W54+W55</f>
        <v>3413.2</v>
      </c>
      <c r="X51" s="36"/>
    </row>
    <row r="52" spans="1:24" ht="48" x14ac:dyDescent="0.35">
      <c r="A52" s="9" t="s">
        <v>22</v>
      </c>
      <c r="B52" s="9" t="s">
        <v>100</v>
      </c>
      <c r="C52" s="26"/>
      <c r="D52" s="27">
        <v>5050.7</v>
      </c>
      <c r="E52" s="27">
        <f>5050.7-2100</f>
        <v>2950.7</v>
      </c>
      <c r="F52" s="27"/>
      <c r="G52" s="27">
        <f>E52+F52</f>
        <v>2950.7</v>
      </c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>
        <f>5050.7-2100</f>
        <v>2950.7</v>
      </c>
      <c r="T52" s="27"/>
      <c r="U52" s="27"/>
      <c r="V52" s="11">
        <f t="shared" si="7"/>
        <v>0</v>
      </c>
      <c r="W52" s="11">
        <f t="shared" si="35"/>
        <v>2950.7</v>
      </c>
      <c r="X52" s="35" t="s">
        <v>133</v>
      </c>
    </row>
    <row r="53" spans="1:24" ht="48" x14ac:dyDescent="0.35">
      <c r="A53" s="9" t="s">
        <v>23</v>
      </c>
      <c r="B53" s="9" t="s">
        <v>99</v>
      </c>
      <c r="C53" s="26"/>
      <c r="D53" s="27"/>
      <c r="E53" s="27"/>
      <c r="F53" s="27"/>
      <c r="G53" s="27">
        <f t="shared" ref="G53:G54" si="43">E53+F53</f>
        <v>0</v>
      </c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11">
        <f t="shared" si="7"/>
        <v>0</v>
      </c>
      <c r="W53" s="11">
        <f t="shared" si="35"/>
        <v>0</v>
      </c>
      <c r="X53" s="35"/>
    </row>
    <row r="54" spans="1:24" x14ac:dyDescent="0.35">
      <c r="A54" s="9" t="s">
        <v>24</v>
      </c>
      <c r="B54" s="9" t="s">
        <v>112</v>
      </c>
      <c r="C54" s="26">
        <v>12.5</v>
      </c>
      <c r="D54" s="26">
        <v>12.5</v>
      </c>
      <c r="E54" s="27"/>
      <c r="F54" s="27"/>
      <c r="G54" s="27">
        <f t="shared" si="43"/>
        <v>0</v>
      </c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11">
        <f t="shared" si="7"/>
        <v>0</v>
      </c>
      <c r="W54" s="11">
        <f t="shared" si="35"/>
        <v>12.5</v>
      </c>
      <c r="X54" s="35"/>
    </row>
    <row r="55" spans="1:24" x14ac:dyDescent="0.35">
      <c r="A55" s="9" t="s">
        <v>25</v>
      </c>
      <c r="B55" s="9" t="s">
        <v>40</v>
      </c>
      <c r="C55" s="26">
        <v>450</v>
      </c>
      <c r="D55" s="26">
        <v>450</v>
      </c>
      <c r="E55" s="27"/>
      <c r="F55" s="27"/>
      <c r="G55" s="27">
        <f>E55+F55</f>
        <v>0</v>
      </c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11">
        <f t="shared" si="7"/>
        <v>0</v>
      </c>
      <c r="W55" s="11">
        <f t="shared" si="35"/>
        <v>450</v>
      </c>
      <c r="X55" s="35"/>
    </row>
    <row r="56" spans="1:24" x14ac:dyDescent="0.35">
      <c r="A56" s="8" t="s">
        <v>26</v>
      </c>
      <c r="B56" s="8" t="s">
        <v>41</v>
      </c>
      <c r="C56" s="30">
        <v>1006</v>
      </c>
      <c r="D56" s="30">
        <v>1006</v>
      </c>
      <c r="E56" s="31"/>
      <c r="F56" s="31"/>
      <c r="G56" s="27">
        <f>+E56+F56</f>
        <v>0</v>
      </c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11">
        <f t="shared" si="7"/>
        <v>0</v>
      </c>
      <c r="W56" s="11">
        <f t="shared" si="35"/>
        <v>1006</v>
      </c>
      <c r="X56" s="35"/>
    </row>
    <row r="57" spans="1:24" s="39" customFormat="1" x14ac:dyDescent="0.35">
      <c r="A57" s="10" t="s">
        <v>93</v>
      </c>
      <c r="B57" s="10" t="s">
        <v>42</v>
      </c>
      <c r="C57" s="51">
        <f>C58+C59+C60+C61</f>
        <v>0</v>
      </c>
      <c r="D57" s="51">
        <f t="shared" ref="D57" si="44">D58+D59+D60+D61</f>
        <v>0</v>
      </c>
      <c r="E57" s="51">
        <f>E58+E59+E60+E61</f>
        <v>2100</v>
      </c>
      <c r="F57" s="51">
        <f t="shared" ref="F57:H57" si="45">F58+F59+F60+F61</f>
        <v>0</v>
      </c>
      <c r="G57" s="51">
        <f t="shared" si="45"/>
        <v>2100</v>
      </c>
      <c r="H57" s="51">
        <f t="shared" si="45"/>
        <v>0</v>
      </c>
      <c r="I57" s="51">
        <f t="shared" ref="I57:O57" si="46">I58+I59+I60+I61</f>
        <v>0</v>
      </c>
      <c r="J57" s="51">
        <f t="shared" si="46"/>
        <v>0</v>
      </c>
      <c r="K57" s="51">
        <f t="shared" si="46"/>
        <v>0</v>
      </c>
      <c r="L57" s="51">
        <f t="shared" si="46"/>
        <v>0</v>
      </c>
      <c r="M57" s="51">
        <f t="shared" si="46"/>
        <v>0</v>
      </c>
      <c r="N57" s="51">
        <f t="shared" si="46"/>
        <v>0</v>
      </c>
      <c r="O57" s="51">
        <f t="shared" si="46"/>
        <v>0</v>
      </c>
      <c r="P57" s="51">
        <f t="shared" ref="P57" si="47">P58+P59+P60+P61</f>
        <v>0</v>
      </c>
      <c r="Q57" s="51">
        <f t="shared" ref="Q57" si="48">Q58+Q59+Q60+Q61</f>
        <v>0</v>
      </c>
      <c r="R57" s="51">
        <f t="shared" ref="R57" si="49">R58+R59+R60+R61</f>
        <v>0</v>
      </c>
      <c r="S57" s="51">
        <f t="shared" ref="S57" si="50">S58+S59+S60+S61</f>
        <v>2100</v>
      </c>
      <c r="T57" s="51">
        <f t="shared" ref="T57" si="51">T58+T59+T60+T61</f>
        <v>0</v>
      </c>
      <c r="U57" s="51">
        <f t="shared" ref="U57" si="52">U58+U59+U60+U61</f>
        <v>0</v>
      </c>
      <c r="V57" s="11">
        <f t="shared" si="7"/>
        <v>0</v>
      </c>
      <c r="W57" s="11">
        <f t="shared" si="35"/>
        <v>2100</v>
      </c>
      <c r="X57" s="38"/>
    </row>
    <row r="58" spans="1:24" s="39" customFormat="1" x14ac:dyDescent="0.35">
      <c r="A58" s="43" t="s">
        <v>108</v>
      </c>
      <c r="B58" s="10" t="s">
        <v>104</v>
      </c>
      <c r="C58" s="28"/>
      <c r="D58" s="28"/>
      <c r="E58" s="29"/>
      <c r="F58" s="29"/>
      <c r="G58" s="27">
        <f t="shared" ref="G58:G61" si="53">E58+F58</f>
        <v>0</v>
      </c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11">
        <f t="shared" si="7"/>
        <v>0</v>
      </c>
      <c r="W58" s="11">
        <f t="shared" si="35"/>
        <v>0</v>
      </c>
      <c r="X58" s="38"/>
    </row>
    <row r="59" spans="1:24" s="39" customFormat="1" x14ac:dyDescent="0.35">
      <c r="A59" s="43" t="s">
        <v>109</v>
      </c>
      <c r="B59" s="10" t="s">
        <v>106</v>
      </c>
      <c r="C59" s="28"/>
      <c r="D59" s="29"/>
      <c r="E59" s="29"/>
      <c r="F59" s="29"/>
      <c r="G59" s="27">
        <f t="shared" si="53"/>
        <v>0</v>
      </c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11">
        <f t="shared" si="7"/>
        <v>0</v>
      </c>
      <c r="W59" s="11">
        <f t="shared" si="35"/>
        <v>0</v>
      </c>
      <c r="X59" s="38"/>
    </row>
    <row r="60" spans="1:24" s="39" customFormat="1" x14ac:dyDescent="0.35">
      <c r="A60" s="43" t="s">
        <v>110</v>
      </c>
      <c r="B60" s="10" t="s">
        <v>105</v>
      </c>
      <c r="C60" s="28"/>
      <c r="D60" s="28"/>
      <c r="E60" s="29"/>
      <c r="F60" s="29"/>
      <c r="G60" s="27">
        <f t="shared" si="53"/>
        <v>0</v>
      </c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11">
        <f t="shared" si="7"/>
        <v>0</v>
      </c>
      <c r="W60" s="11">
        <f t="shared" si="35"/>
        <v>0</v>
      </c>
      <c r="X60" s="38"/>
    </row>
    <row r="61" spans="1:24" s="39" customFormat="1" x14ac:dyDescent="0.35">
      <c r="A61" s="43" t="s">
        <v>111</v>
      </c>
      <c r="B61" s="10" t="s">
        <v>107</v>
      </c>
      <c r="C61" s="28"/>
      <c r="D61" s="28"/>
      <c r="E61" s="29">
        <v>2100</v>
      </c>
      <c r="F61" s="29"/>
      <c r="G61" s="27">
        <f t="shared" si="53"/>
        <v>2100</v>
      </c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>
        <v>2100</v>
      </c>
      <c r="T61" s="29"/>
      <c r="U61" s="29"/>
      <c r="V61" s="11">
        <f t="shared" si="7"/>
        <v>0</v>
      </c>
      <c r="W61" s="11">
        <f t="shared" si="35"/>
        <v>2100</v>
      </c>
      <c r="X61" s="35" t="s">
        <v>133</v>
      </c>
    </row>
    <row r="62" spans="1:24" ht="25.5" customHeight="1" x14ac:dyDescent="0.35">
      <c r="A62" s="8" t="s">
        <v>27</v>
      </c>
      <c r="B62" s="8"/>
      <c r="C62" s="30">
        <f>C56+C51+C39+C33+C57</f>
        <v>202124</v>
      </c>
      <c r="D62" s="30">
        <f t="shared" ref="D62" si="54">D56+D51+D39+D33+D57</f>
        <v>212565.31719999999</v>
      </c>
      <c r="E62" s="30">
        <f>E56+E51+E39+E33+E57</f>
        <v>10535.117200000001</v>
      </c>
      <c r="F62" s="30">
        <f t="shared" ref="F62:W62" si="55">F56+F51+F39+F33+F57</f>
        <v>-94</v>
      </c>
      <c r="G62" s="30">
        <f t="shared" si="55"/>
        <v>10441.117200000001</v>
      </c>
      <c r="H62" s="31">
        <f t="shared" ref="H62:R62" si="56">H56+H51+H39+H33</f>
        <v>-971.07530999999994</v>
      </c>
      <c r="I62" s="31">
        <f t="shared" si="56"/>
        <v>0</v>
      </c>
      <c r="J62" s="31">
        <f t="shared" si="56"/>
        <v>-0.8</v>
      </c>
      <c r="K62" s="31">
        <f t="shared" si="56"/>
        <v>467.28500000000003</v>
      </c>
      <c r="L62" s="31">
        <f t="shared" si="56"/>
        <v>-533.95699999999999</v>
      </c>
      <c r="M62" s="31">
        <f t="shared" si="56"/>
        <v>874.25</v>
      </c>
      <c r="N62" s="31">
        <f t="shared" si="56"/>
        <v>-0.04</v>
      </c>
      <c r="O62" s="31">
        <f t="shared" si="56"/>
        <v>69.84</v>
      </c>
      <c r="P62" s="31">
        <f t="shared" si="56"/>
        <v>33</v>
      </c>
      <c r="Q62" s="31">
        <f t="shared" si="56"/>
        <v>0</v>
      </c>
      <c r="R62" s="31">
        <f t="shared" si="56"/>
        <v>0</v>
      </c>
      <c r="S62" s="30">
        <f t="shared" si="55"/>
        <v>5050.7</v>
      </c>
      <c r="T62" s="30">
        <f t="shared" si="55"/>
        <v>5451.4171999999999</v>
      </c>
      <c r="U62" s="30">
        <f t="shared" si="55"/>
        <v>0</v>
      </c>
      <c r="V62" s="30">
        <f t="shared" si="55"/>
        <v>0.49730999999992775</v>
      </c>
      <c r="W62" s="30">
        <f t="shared" si="55"/>
        <v>212565.11720000001</v>
      </c>
      <c r="X62" s="35"/>
    </row>
    <row r="63" spans="1:24" ht="25.5" x14ac:dyDescent="0.35">
      <c r="A63" s="13" t="s">
        <v>70</v>
      </c>
      <c r="B63" s="35"/>
      <c r="C63" s="40">
        <f>C62-C23</f>
        <v>35752.599999999977</v>
      </c>
      <c r="D63" s="40">
        <f t="shared" ref="D63:G63" si="57">D62-D23</f>
        <v>46255.517199999973</v>
      </c>
      <c r="E63" s="40">
        <f t="shared" si="57"/>
        <v>9625.5172000000002</v>
      </c>
      <c r="F63" s="40">
        <f t="shared" si="57"/>
        <v>877.1</v>
      </c>
      <c r="G63" s="40">
        <f t="shared" si="57"/>
        <v>10502.617200000001</v>
      </c>
      <c r="H63" s="40">
        <f>H62-H23</f>
        <v>0</v>
      </c>
      <c r="I63" s="40">
        <f t="shared" ref="I63:T63" si="58">I62-I23</f>
        <v>0</v>
      </c>
      <c r="J63" s="40">
        <f t="shared" si="58"/>
        <v>0</v>
      </c>
      <c r="K63" s="40">
        <f t="shared" si="58"/>
        <v>0</v>
      </c>
      <c r="L63" s="40">
        <f t="shared" si="58"/>
        <v>0</v>
      </c>
      <c r="M63" s="40">
        <f t="shared" si="58"/>
        <v>0</v>
      </c>
      <c r="N63" s="40">
        <f t="shared" si="58"/>
        <v>0</v>
      </c>
      <c r="O63" s="40">
        <f t="shared" si="58"/>
        <v>0</v>
      </c>
      <c r="P63" s="40">
        <f t="shared" si="58"/>
        <v>0</v>
      </c>
      <c r="Q63" s="40">
        <f t="shared" si="58"/>
        <v>0</v>
      </c>
      <c r="R63" s="40">
        <f t="shared" si="58"/>
        <v>0</v>
      </c>
      <c r="S63" s="40">
        <f t="shared" si="58"/>
        <v>5050.7</v>
      </c>
      <c r="T63" s="40">
        <f t="shared" si="58"/>
        <v>5451.4171999999999</v>
      </c>
      <c r="U63" s="40">
        <f t="shared" ref="U63:V63" si="59">U62-U23</f>
        <v>0</v>
      </c>
      <c r="V63" s="40">
        <f t="shared" si="59"/>
        <v>0.5</v>
      </c>
      <c r="W63" s="40">
        <f t="shared" ref="W63" si="60">W62-W23</f>
        <v>46255.217199999985</v>
      </c>
      <c r="X63" s="35"/>
    </row>
    <row r="64" spans="1:24" ht="25.5" x14ac:dyDescent="0.35">
      <c r="A64" s="13" t="s">
        <v>71</v>
      </c>
      <c r="B64" s="35"/>
      <c r="C64" s="41"/>
      <c r="D64" s="41">
        <f>D9-D62</f>
        <v>-7426.5171999999729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11">
        <f t="shared" si="7"/>
        <v>0</v>
      </c>
      <c r="W64" s="41">
        <f>W9-W62</f>
        <v>-7426.2171999999846</v>
      </c>
      <c r="X64" s="41"/>
    </row>
    <row r="65" spans="1:24" ht="26.25" x14ac:dyDescent="0.35">
      <c r="A65" s="20" t="s">
        <v>90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11">
        <f t="shared" si="7"/>
        <v>0</v>
      </c>
      <c r="W65" s="35"/>
      <c r="X65" s="35"/>
    </row>
    <row r="66" spans="1:24" ht="52.5" x14ac:dyDescent="0.35">
      <c r="A66" s="20" t="s">
        <v>88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11">
        <f t="shared" si="7"/>
        <v>0</v>
      </c>
      <c r="W66" s="35"/>
      <c r="X66" s="35"/>
    </row>
    <row r="67" spans="1:24" ht="52.5" x14ac:dyDescent="0.35">
      <c r="A67" s="20" t="s">
        <v>89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11">
        <f t="shared" si="7"/>
        <v>0</v>
      </c>
      <c r="W67" s="35"/>
      <c r="X67" s="35"/>
    </row>
    <row r="68" spans="1:24" ht="25.5" x14ac:dyDescent="0.35">
      <c r="A68" s="15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</row>
    <row r="69" spans="1:24" ht="25.5" x14ac:dyDescent="0.35">
      <c r="A69" s="13" t="s">
        <v>72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</row>
    <row r="70" spans="1:24" ht="26.25" x14ac:dyDescent="0.35">
      <c r="A70" s="14" t="s">
        <v>73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</row>
    <row r="71" spans="1:24" ht="26.25" x14ac:dyDescent="0.35">
      <c r="A71" s="14" t="s">
        <v>74</v>
      </c>
      <c r="B71" s="35"/>
      <c r="C71" s="55">
        <f>C9-C62</f>
        <v>-1702.5999999999767</v>
      </c>
      <c r="D71" s="5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</row>
    <row r="72" spans="1:24" ht="26.25" x14ac:dyDescent="0.35">
      <c r="A72" s="14" t="s">
        <v>75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</row>
    <row r="73" spans="1:24" ht="26.25" x14ac:dyDescent="0.35">
      <c r="A73" s="14" t="s">
        <v>76</v>
      </c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</row>
    <row r="74" spans="1:24" ht="26.25" x14ac:dyDescent="0.35">
      <c r="A74" s="14" t="s">
        <v>77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</row>
    <row r="75" spans="1:24" ht="26.25" x14ac:dyDescent="0.35">
      <c r="A75" s="14" t="s">
        <v>78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</row>
    <row r="76" spans="1:24" ht="26.25" x14ac:dyDescent="0.35">
      <c r="A76" s="14" t="s">
        <v>79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</row>
    <row r="77" spans="1:24" ht="26.25" x14ac:dyDescent="0.35">
      <c r="A77" s="14" t="s">
        <v>80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</row>
    <row r="78" spans="1:24" ht="26.25" x14ac:dyDescent="0.35">
      <c r="A78" s="14" t="s">
        <v>81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</row>
    <row r="79" spans="1:24" ht="26.25" x14ac:dyDescent="0.35">
      <c r="A79" s="14" t="s">
        <v>82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</row>
    <row r="80" spans="1:24" ht="26.25" x14ac:dyDescent="0.35">
      <c r="A80" s="14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</row>
    <row r="81" spans="1:24" ht="26.25" x14ac:dyDescent="0.35">
      <c r="A81" s="14" t="s">
        <v>83</v>
      </c>
      <c r="B81" s="35"/>
      <c r="C81" s="35"/>
      <c r="D81" s="55">
        <f>D9-D62</f>
        <v>-7426.5171999999729</v>
      </c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56"/>
      <c r="X81" s="35"/>
    </row>
    <row r="82" spans="1:24" ht="26.25" x14ac:dyDescent="0.35">
      <c r="A82" s="14" t="s">
        <v>84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</row>
    <row r="83" spans="1:24" ht="26.25" x14ac:dyDescent="0.35">
      <c r="A83" s="14" t="s">
        <v>85</v>
      </c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</row>
    <row r="84" spans="1:24" x14ac:dyDescent="0.35">
      <c r="A84" s="61" t="s">
        <v>86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</row>
    <row r="85" spans="1:24" x14ac:dyDescent="0.35">
      <c r="A85" s="61" t="s">
        <v>87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</row>
    <row r="86" spans="1:24" ht="26.25" x14ac:dyDescent="0.35">
      <c r="A86" s="21" t="s">
        <v>120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</row>
    <row r="87" spans="1:24" ht="52.5" x14ac:dyDescent="0.35">
      <c r="A87" s="18" t="s">
        <v>101</v>
      </c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</row>
    <row r="88" spans="1:24" ht="26.25" x14ac:dyDescent="0.35">
      <c r="A88" s="14" t="s">
        <v>102</v>
      </c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</row>
    <row r="89" spans="1:24" ht="52.5" x14ac:dyDescent="0.35">
      <c r="A89" s="18" t="s">
        <v>103</v>
      </c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</row>
    <row r="92" spans="1:24" x14ac:dyDescent="0.35">
      <c r="A92" s="45" t="s">
        <v>114</v>
      </c>
      <c r="B92" s="19" t="s">
        <v>113</v>
      </c>
    </row>
    <row r="94" spans="1:24" x14ac:dyDescent="0.35">
      <c r="A94" s="45" t="s">
        <v>115</v>
      </c>
      <c r="B94" s="19" t="s">
        <v>113</v>
      </c>
    </row>
  </sheetData>
  <mergeCells count="14">
    <mergeCell ref="X3:X6"/>
    <mergeCell ref="A1:X1"/>
    <mergeCell ref="A84:A85"/>
    <mergeCell ref="C3:W3"/>
    <mergeCell ref="C4:C6"/>
    <mergeCell ref="D4:D6"/>
    <mergeCell ref="W4:W6"/>
    <mergeCell ref="E5:E6"/>
    <mergeCell ref="F5:F6"/>
    <mergeCell ref="B3:B6"/>
    <mergeCell ref="E4:V4"/>
    <mergeCell ref="H5:V5"/>
    <mergeCell ref="A3:A6"/>
    <mergeCell ref="G5:G6"/>
  </mergeCells>
  <printOptions horizontalCentered="1"/>
  <pageMargins left="0.23622047244094491" right="0.23622047244094491" top="0.45" bottom="0.27" header="0.31496062992125984" footer="0.17"/>
  <pageSetup paperSize="8" scale="30" fitToHeight="0" orientation="landscape" r:id="rId1"/>
  <headerFooter differentFirst="1">
    <oddHeader>&amp;R&amp;P</oddHeader>
    <oddFooter xml:space="preserve">&amp;C&amp;"Times New Roman,обычный" </oddFooter>
  </headerFooter>
  <rowBreaks count="1" manualBreakCount="1">
    <brk id="4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</vt:lpstr>
      <vt:lpstr>МО!Заголовки_для_печати</vt:lpstr>
      <vt:lpstr>МО!Область_печати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Ошкулуг Айлана Арменовна</dc:creator>
  <cp:lastModifiedBy>user</cp:lastModifiedBy>
  <cp:lastPrinted>2022-03-24T11:54:55Z</cp:lastPrinted>
  <dcterms:created xsi:type="dcterms:W3CDTF">2020-11-12T12:51:45Z</dcterms:created>
  <dcterms:modified xsi:type="dcterms:W3CDTF">2023-05-17T07:06:44Z</dcterms:modified>
</cp:coreProperties>
</file>